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date1904="1" showInkAnnotation="0" autoCompressPictures="0"/>
  <bookViews>
    <workbookView xWindow="0" yWindow="0" windowWidth="27900" windowHeight="16060" activeTab="3"/>
  </bookViews>
  <sheets>
    <sheet name="Grain size vs. Ws plot" sheetId="5" r:id="rId1"/>
    <sheet name="turbid water" sheetId="9" r:id="rId2"/>
    <sheet name="pure water" sheetId="1" r:id="rId3"/>
    <sheet name="Cd" sheetId="8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" i="9" l="1"/>
  <c r="F2" i="9"/>
  <c r="G2" i="9"/>
  <c r="K2" i="9"/>
  <c r="J2" i="9"/>
  <c r="E2" i="9"/>
  <c r="I3" i="1"/>
  <c r="F3" i="1"/>
  <c r="G3" i="1"/>
  <c r="I4" i="1"/>
  <c r="F4" i="1"/>
  <c r="G4" i="1"/>
  <c r="I5" i="1"/>
  <c r="F5" i="1"/>
  <c r="G5" i="1"/>
  <c r="I6" i="1"/>
  <c r="F6" i="1"/>
  <c r="G6" i="1"/>
  <c r="I7" i="1"/>
  <c r="F7" i="1"/>
  <c r="G7" i="1"/>
  <c r="I8" i="1"/>
  <c r="F8" i="1"/>
  <c r="G8" i="1"/>
  <c r="I9" i="1"/>
  <c r="F9" i="1"/>
  <c r="G9" i="1"/>
  <c r="I10" i="1"/>
  <c r="F10" i="1"/>
  <c r="G10" i="1"/>
  <c r="I11" i="1"/>
  <c r="F11" i="1"/>
  <c r="G11" i="1"/>
  <c r="I12" i="1"/>
  <c r="F12" i="1"/>
  <c r="G12" i="1"/>
  <c r="I13" i="1"/>
  <c r="F13" i="1"/>
  <c r="G13" i="1"/>
  <c r="I14" i="1"/>
  <c r="F14" i="1"/>
  <c r="G14" i="1"/>
  <c r="I15" i="1"/>
  <c r="F15" i="1"/>
  <c r="G15" i="1"/>
  <c r="I16" i="1"/>
  <c r="F16" i="1"/>
  <c r="G16" i="1"/>
  <c r="I17" i="1"/>
  <c r="F17" i="1"/>
  <c r="G17" i="1"/>
  <c r="I18" i="1"/>
  <c r="F18" i="1"/>
  <c r="G18" i="1"/>
  <c r="I19" i="1"/>
  <c r="F19" i="1"/>
  <c r="G19" i="1"/>
  <c r="I20" i="1"/>
  <c r="F20" i="1"/>
  <c r="G20" i="1"/>
  <c r="I21" i="1"/>
  <c r="F21" i="1"/>
  <c r="G21" i="1"/>
  <c r="I22" i="1"/>
  <c r="F22" i="1"/>
  <c r="G22" i="1"/>
  <c r="I23" i="1"/>
  <c r="F23" i="1"/>
  <c r="G23" i="1"/>
  <c r="I24" i="1"/>
  <c r="F24" i="1"/>
  <c r="G24" i="1"/>
  <c r="I25" i="1"/>
  <c r="F25" i="1"/>
  <c r="G25" i="1"/>
  <c r="I26" i="1"/>
  <c r="F26" i="1"/>
  <c r="G26" i="1"/>
  <c r="I27" i="1"/>
  <c r="F27" i="1"/>
  <c r="G27" i="1"/>
  <c r="I28" i="1"/>
  <c r="F28" i="1"/>
  <c r="G28" i="1"/>
  <c r="I29" i="1"/>
  <c r="F29" i="1"/>
  <c r="G29" i="1"/>
  <c r="I30" i="1"/>
  <c r="F30" i="1"/>
  <c r="G30" i="1"/>
  <c r="I31" i="1"/>
  <c r="F31" i="1"/>
  <c r="G31" i="1"/>
  <c r="I32" i="1"/>
  <c r="F32" i="1"/>
  <c r="G32" i="1"/>
  <c r="I33" i="1"/>
  <c r="F33" i="1"/>
  <c r="G33" i="1"/>
  <c r="I34" i="1"/>
  <c r="F34" i="1"/>
  <c r="G34" i="1"/>
  <c r="I35" i="1"/>
  <c r="F35" i="1"/>
  <c r="G35" i="1"/>
  <c r="I36" i="1"/>
  <c r="F36" i="1"/>
  <c r="G36" i="1"/>
  <c r="I37" i="1"/>
  <c r="F37" i="1"/>
  <c r="G37" i="1"/>
  <c r="I38" i="1"/>
  <c r="F38" i="1"/>
  <c r="G38" i="1"/>
  <c r="I39" i="1"/>
  <c r="F39" i="1"/>
  <c r="G39" i="1"/>
  <c r="I40" i="1"/>
  <c r="F40" i="1"/>
  <c r="G40" i="1"/>
  <c r="I41" i="1"/>
  <c r="F41" i="1"/>
  <c r="G41" i="1"/>
  <c r="I42" i="1"/>
  <c r="F42" i="1"/>
  <c r="G42" i="1"/>
  <c r="I43" i="1"/>
  <c r="F43" i="1"/>
  <c r="G43" i="1"/>
  <c r="I44" i="1"/>
  <c r="F44" i="1"/>
  <c r="G44" i="1"/>
  <c r="I45" i="1"/>
  <c r="F45" i="1"/>
  <c r="G45" i="1"/>
  <c r="I46" i="1"/>
  <c r="F46" i="1"/>
  <c r="G46" i="1"/>
  <c r="I47" i="1"/>
  <c r="F47" i="1"/>
  <c r="G47" i="1"/>
  <c r="I48" i="1"/>
  <c r="F48" i="1"/>
  <c r="G48" i="1"/>
  <c r="I49" i="1"/>
  <c r="F49" i="1"/>
  <c r="G49" i="1"/>
  <c r="I50" i="1"/>
  <c r="F50" i="1"/>
  <c r="G50" i="1"/>
  <c r="I51" i="1"/>
  <c r="F51" i="1"/>
  <c r="G51" i="1"/>
  <c r="I52" i="1"/>
  <c r="F52" i="1"/>
  <c r="G52" i="1"/>
  <c r="I2" i="1"/>
  <c r="F2" i="1"/>
  <c r="G2" i="1"/>
  <c r="E2" i="8"/>
  <c r="E12" i="8"/>
  <c r="J2" i="1"/>
  <c r="F2" i="8"/>
  <c r="G2" i="8"/>
  <c r="H2" i="8"/>
  <c r="C2" i="8"/>
  <c r="C3" i="8"/>
  <c r="E3" i="8"/>
  <c r="C4" i="8"/>
  <c r="E4" i="8"/>
  <c r="C5" i="8"/>
  <c r="E5" i="8"/>
  <c r="C6" i="8"/>
  <c r="E6" i="8"/>
  <c r="C7" i="8"/>
  <c r="E7" i="8"/>
  <c r="C8" i="8"/>
  <c r="E8" i="8"/>
  <c r="C9" i="8"/>
  <c r="E9" i="8"/>
  <c r="C10" i="8"/>
  <c r="E10" i="8"/>
  <c r="C11" i="8"/>
  <c r="E11" i="8"/>
  <c r="C12" i="8"/>
  <c r="D3" i="8"/>
  <c r="D4" i="8"/>
  <c r="D5" i="8"/>
  <c r="D6" i="8"/>
  <c r="D7" i="8"/>
  <c r="D8" i="8"/>
  <c r="D9" i="8"/>
  <c r="D10" i="8"/>
  <c r="D11" i="8"/>
  <c r="D12" i="8"/>
  <c r="D2" i="8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F6" i="8"/>
  <c r="F5" i="8"/>
  <c r="F3" i="8"/>
  <c r="G3" i="8"/>
  <c r="H3" i="8"/>
  <c r="G4" i="8"/>
  <c r="H4" i="8"/>
  <c r="F4" i="8"/>
  <c r="F7" i="8"/>
  <c r="F8" i="8"/>
  <c r="F9" i="8"/>
  <c r="F10" i="8"/>
  <c r="F11" i="8"/>
  <c r="F12" i="8"/>
  <c r="J52" i="9"/>
  <c r="E52" i="9"/>
  <c r="J51" i="9"/>
  <c r="E51" i="9"/>
  <c r="J50" i="9"/>
  <c r="E50" i="9"/>
  <c r="J49" i="9"/>
  <c r="E49" i="9"/>
  <c r="J48" i="9"/>
  <c r="E48" i="9"/>
  <c r="J47" i="9"/>
  <c r="E47" i="9"/>
  <c r="J46" i="9"/>
  <c r="E46" i="9"/>
  <c r="J45" i="9"/>
  <c r="E45" i="9"/>
  <c r="J44" i="9"/>
  <c r="E44" i="9"/>
  <c r="J43" i="9"/>
  <c r="E43" i="9"/>
  <c r="J42" i="9"/>
  <c r="E42" i="9"/>
  <c r="J41" i="9"/>
  <c r="E41" i="9"/>
  <c r="J40" i="9"/>
  <c r="E40" i="9"/>
  <c r="J39" i="9"/>
  <c r="E39" i="9"/>
  <c r="J38" i="9"/>
  <c r="E38" i="9"/>
  <c r="J37" i="9"/>
  <c r="E37" i="9"/>
  <c r="J36" i="9"/>
  <c r="E36" i="9"/>
  <c r="J35" i="9"/>
  <c r="E35" i="9"/>
  <c r="J34" i="9"/>
  <c r="E34" i="9"/>
  <c r="J33" i="9"/>
  <c r="E33" i="9"/>
  <c r="J32" i="9"/>
  <c r="E32" i="9"/>
  <c r="J31" i="9"/>
  <c r="E31" i="9"/>
  <c r="J30" i="9"/>
  <c r="E30" i="9"/>
  <c r="J29" i="9"/>
  <c r="E29" i="9"/>
  <c r="J28" i="9"/>
  <c r="E28" i="9"/>
  <c r="J27" i="9"/>
  <c r="E27" i="9"/>
  <c r="J26" i="9"/>
  <c r="E26" i="9"/>
  <c r="J25" i="9"/>
  <c r="E25" i="9"/>
  <c r="J24" i="9"/>
  <c r="E24" i="9"/>
  <c r="J23" i="9"/>
  <c r="E23" i="9"/>
  <c r="J22" i="9"/>
  <c r="E22" i="9"/>
  <c r="J21" i="9"/>
  <c r="E21" i="9"/>
  <c r="J20" i="9"/>
  <c r="E20" i="9"/>
  <c r="J19" i="9"/>
  <c r="E19" i="9"/>
  <c r="J18" i="9"/>
  <c r="E18" i="9"/>
  <c r="J17" i="9"/>
  <c r="E17" i="9"/>
  <c r="J16" i="9"/>
  <c r="E16" i="9"/>
  <c r="J15" i="9"/>
  <c r="E15" i="9"/>
  <c r="J14" i="9"/>
  <c r="E14" i="9"/>
  <c r="J13" i="9"/>
  <c r="E13" i="9"/>
  <c r="J12" i="9"/>
  <c r="E12" i="9"/>
  <c r="J11" i="9"/>
  <c r="E11" i="9"/>
  <c r="J10" i="9"/>
  <c r="E10" i="9"/>
  <c r="J9" i="9"/>
  <c r="E9" i="9"/>
  <c r="J8" i="9"/>
  <c r="E8" i="9"/>
  <c r="J7" i="9"/>
  <c r="E7" i="9"/>
  <c r="J6" i="9"/>
  <c r="E6" i="9"/>
  <c r="J5" i="9"/>
  <c r="E5" i="9"/>
  <c r="J4" i="9"/>
  <c r="E4" i="9"/>
  <c r="J3" i="9"/>
  <c r="E3" i="9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2" i="1"/>
  <c r="I3" i="9"/>
  <c r="F3" i="9"/>
  <c r="G3" i="9"/>
  <c r="K3" i="9"/>
  <c r="I4" i="9"/>
  <c r="F4" i="9"/>
  <c r="G4" i="9"/>
  <c r="K4" i="9"/>
  <c r="I5" i="9"/>
  <c r="F5" i="9"/>
  <c r="G5" i="9"/>
  <c r="K5" i="9"/>
  <c r="I6" i="9"/>
  <c r="F6" i="9"/>
  <c r="G6" i="9"/>
  <c r="K6" i="9"/>
  <c r="I7" i="9"/>
  <c r="F7" i="9"/>
  <c r="G7" i="9"/>
  <c r="K7" i="9"/>
  <c r="I8" i="9"/>
  <c r="F8" i="9"/>
  <c r="G8" i="9"/>
  <c r="K8" i="9"/>
  <c r="I9" i="9"/>
  <c r="F9" i="9"/>
  <c r="G9" i="9"/>
  <c r="K9" i="9"/>
  <c r="I10" i="9"/>
  <c r="F10" i="9"/>
  <c r="G10" i="9"/>
  <c r="K10" i="9"/>
  <c r="I11" i="9"/>
  <c r="F11" i="9"/>
  <c r="G11" i="9"/>
  <c r="K11" i="9"/>
  <c r="I12" i="9"/>
  <c r="F12" i="9"/>
  <c r="G12" i="9"/>
  <c r="K12" i="9"/>
  <c r="I13" i="9"/>
  <c r="F13" i="9"/>
  <c r="G13" i="9"/>
  <c r="K13" i="9"/>
  <c r="I14" i="9"/>
  <c r="F14" i="9"/>
  <c r="G14" i="9"/>
  <c r="K14" i="9"/>
  <c r="I15" i="9"/>
  <c r="F15" i="9"/>
  <c r="G15" i="9"/>
  <c r="K15" i="9"/>
  <c r="I16" i="9"/>
  <c r="F16" i="9"/>
  <c r="G16" i="9"/>
  <c r="K16" i="9"/>
  <c r="I17" i="9"/>
  <c r="F17" i="9"/>
  <c r="G17" i="9"/>
  <c r="K17" i="9"/>
  <c r="I18" i="9"/>
  <c r="F18" i="9"/>
  <c r="G18" i="9"/>
  <c r="K18" i="9"/>
  <c r="I19" i="9"/>
  <c r="F19" i="9"/>
  <c r="G19" i="9"/>
  <c r="K19" i="9"/>
  <c r="I20" i="9"/>
  <c r="F20" i="9"/>
  <c r="G20" i="9"/>
  <c r="K20" i="9"/>
  <c r="I21" i="9"/>
  <c r="F21" i="9"/>
  <c r="G21" i="9"/>
  <c r="K21" i="9"/>
  <c r="I22" i="9"/>
  <c r="F22" i="9"/>
  <c r="G22" i="9"/>
  <c r="K22" i="9"/>
  <c r="I23" i="9"/>
  <c r="F23" i="9"/>
  <c r="G23" i="9"/>
  <c r="K23" i="9"/>
  <c r="I24" i="9"/>
  <c r="F24" i="9"/>
  <c r="G24" i="9"/>
  <c r="K24" i="9"/>
  <c r="I25" i="9"/>
  <c r="F25" i="9"/>
  <c r="G25" i="9"/>
  <c r="K25" i="9"/>
  <c r="I26" i="9"/>
  <c r="F26" i="9"/>
  <c r="G26" i="9"/>
  <c r="K26" i="9"/>
  <c r="I27" i="9"/>
  <c r="F27" i="9"/>
  <c r="G27" i="9"/>
  <c r="K27" i="9"/>
  <c r="I28" i="9"/>
  <c r="F28" i="9"/>
  <c r="G28" i="9"/>
  <c r="K28" i="9"/>
  <c r="I29" i="9"/>
  <c r="F29" i="9"/>
  <c r="G29" i="9"/>
  <c r="K29" i="9"/>
  <c r="I30" i="9"/>
  <c r="F30" i="9"/>
  <c r="G30" i="9"/>
  <c r="K30" i="9"/>
  <c r="I31" i="9"/>
  <c r="F31" i="9"/>
  <c r="G31" i="9"/>
  <c r="K31" i="9"/>
  <c r="I32" i="9"/>
  <c r="F32" i="9"/>
  <c r="G32" i="9"/>
  <c r="K32" i="9"/>
  <c r="I33" i="9"/>
  <c r="F33" i="9"/>
  <c r="G33" i="9"/>
  <c r="K33" i="9"/>
  <c r="I34" i="9"/>
  <c r="F34" i="9"/>
  <c r="G34" i="9"/>
  <c r="K34" i="9"/>
  <c r="I35" i="9"/>
  <c r="F35" i="9"/>
  <c r="G35" i="9"/>
  <c r="K35" i="9"/>
  <c r="I36" i="9"/>
  <c r="F36" i="9"/>
  <c r="G36" i="9"/>
  <c r="K36" i="9"/>
  <c r="I37" i="9"/>
  <c r="F37" i="9"/>
  <c r="G37" i="9"/>
  <c r="K37" i="9"/>
  <c r="I38" i="9"/>
  <c r="F38" i="9"/>
  <c r="G38" i="9"/>
  <c r="K38" i="9"/>
  <c r="I39" i="9"/>
  <c r="F39" i="9"/>
  <c r="G39" i="9"/>
  <c r="K39" i="9"/>
  <c r="I40" i="9"/>
  <c r="F40" i="9"/>
  <c r="G40" i="9"/>
  <c r="K40" i="9"/>
  <c r="I41" i="9"/>
  <c r="F41" i="9"/>
  <c r="G41" i="9"/>
  <c r="K41" i="9"/>
  <c r="I42" i="9"/>
  <c r="F42" i="9"/>
  <c r="G42" i="9"/>
  <c r="K42" i="9"/>
  <c r="I43" i="9"/>
  <c r="F43" i="9"/>
  <c r="G43" i="9"/>
  <c r="K43" i="9"/>
  <c r="I44" i="9"/>
  <c r="F44" i="9"/>
  <c r="G44" i="9"/>
  <c r="K44" i="9"/>
  <c r="I45" i="9"/>
  <c r="F45" i="9"/>
  <c r="G45" i="9"/>
  <c r="K45" i="9"/>
  <c r="I46" i="9"/>
  <c r="F46" i="9"/>
  <c r="G46" i="9"/>
  <c r="K46" i="9"/>
  <c r="I47" i="9"/>
  <c r="F47" i="9"/>
  <c r="G47" i="9"/>
  <c r="K47" i="9"/>
  <c r="I48" i="9"/>
  <c r="F48" i="9"/>
  <c r="G48" i="9"/>
  <c r="K48" i="9"/>
  <c r="I49" i="9"/>
  <c r="F49" i="9"/>
  <c r="G49" i="9"/>
  <c r="K49" i="9"/>
  <c r="I50" i="9"/>
  <c r="F50" i="9"/>
  <c r="G50" i="9"/>
  <c r="K50" i="9"/>
  <c r="I51" i="9"/>
  <c r="F51" i="9"/>
  <c r="G51" i="9"/>
  <c r="K51" i="9"/>
  <c r="I52" i="9"/>
  <c r="F52" i="9"/>
  <c r="G52" i="9"/>
  <c r="K52" i="9"/>
</calcChain>
</file>

<file path=xl/sharedStrings.xml><?xml version="1.0" encoding="utf-8"?>
<sst xmlns="http://schemas.openxmlformats.org/spreadsheetml/2006/main" count="58" uniqueCount="47">
  <si>
    <t>quartz grain size (m)</t>
  </si>
  <si>
    <t>particle density (kg/m3)</t>
  </si>
  <si>
    <t>fluid density (kg/m3)</t>
  </si>
  <si>
    <t>stokes law (m/s)</t>
  </si>
  <si>
    <t>fluid viscosity (kg/m-1/s-1)</t>
  </si>
  <si>
    <t>Particle Re Number</t>
  </si>
  <si>
    <t>Particle Re number</t>
  </si>
  <si>
    <t>Cd</t>
  </si>
  <si>
    <t>Predicted Cd</t>
  </si>
  <si>
    <t>Log(Cd)</t>
  </si>
  <si>
    <t>grain size (mm)</t>
  </si>
  <si>
    <t>Cd residual</t>
  </si>
  <si>
    <t xml:space="preserve">stokes law using the relationship between </t>
  </si>
  <si>
    <t>The solution must be found iteratively because</t>
  </si>
  <si>
    <t xml:space="preserve">depend on Cd. </t>
  </si>
  <si>
    <t xml:space="preserve">Note also that Stokes law is provided for </t>
  </si>
  <si>
    <t>Do not alter values in this table</t>
  </si>
  <si>
    <t>Impact law (m/s) with turbid water</t>
  </si>
  <si>
    <t>Impact law (m/s) with pure water</t>
  </si>
  <si>
    <t xml:space="preserve">This table iterates to solves for the Impact and </t>
  </si>
  <si>
    <t>the two settling rates diverge for large grain size</t>
  </si>
  <si>
    <t>http://www.mhtl.uwaterloo.ca/old/onlinetools/airprop/airprop.html</t>
  </si>
  <si>
    <t>density and viscosity values for fresh water at 25deg C</t>
  </si>
  <si>
    <t>Cd fit 4th</t>
  </si>
  <si>
    <t>Cd fit 4th % diff</t>
  </si>
  <si>
    <t>Log(24/Cd)</t>
  </si>
  <si>
    <t>24/Re</t>
  </si>
  <si>
    <t>Log(Re particle)</t>
  </si>
  <si>
    <t>both the particle Re and the setlling velocity</t>
  </si>
  <si>
    <t>illustration only.</t>
  </si>
  <si>
    <t>It is not valid for large grain size</t>
  </si>
  <si>
    <t>The dotted line in the plot provides a graphical sense of how quickly</t>
  </si>
  <si>
    <t>particle reynolds number and Cd. (see Cd tab)</t>
  </si>
  <si>
    <t>To use this table to determine Ws based on the Impact Law (col I; green cells)</t>
  </si>
  <si>
    <t>(Predicted Cd-Cd) ABS residual</t>
  </si>
  <si>
    <t>Density and viscosity values for fresh water at 25deg C</t>
  </si>
  <si>
    <t>spreadsheets</t>
  </si>
  <si>
    <t>Do not alter values in these tables or tab</t>
  </si>
  <si>
    <t>1. Enter the appropriate particle density in the first cell in column B and fill all the brown cells in col B with this value.</t>
  </si>
  <si>
    <t>2. Enter the appropriate fluid density in the first cell in column C and fill all the blue cells in column C with this value.</t>
  </si>
  <si>
    <t>columns will diverge (the entries in col K will increase).</t>
  </si>
  <si>
    <t>Notice that the values in the spreadsheet will update due to the formulas in the cells, and the values in the Predicted Cd and Cd</t>
  </si>
  <si>
    <r>
      <t xml:space="preserve">3. Copy and paste special </t>
    </r>
    <r>
      <rPr>
        <b/>
        <sz val="9"/>
        <rFont val="Geneva"/>
      </rPr>
      <t>*as values*</t>
    </r>
    <r>
      <rPr>
        <sz val="9"/>
        <rFont val="Geneva"/>
      </rPr>
      <t xml:space="preserve"> the contents of the predicted Cd number (col G) into the Cd column (col H; yellow cells)</t>
    </r>
  </si>
  <si>
    <t>4. Iterate the solution until the col K, the abs residuals for Cd are small (&lt;10^-4)</t>
  </si>
  <si>
    <t>Save a copy of this file and do not touch it in case one of the equations</t>
  </si>
  <si>
    <t>becomes corrupted.</t>
  </si>
  <si>
    <t xml:space="preserve">These data provide an empirical fit between the Log Re and Log Cd used to estimate Cd in the turbid water and pure water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</si>
</sst>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8" x14ac:knownFonts="1">
    <font>
      <sz val="9"/>
      <name val="Geneva"/>
    </font>
    <font>
      <u/>
      <sz val="9"/>
      <color theme="10"/>
      <name val="Geneva"/>
    </font>
    <font>
      <u/>
      <sz val="9"/>
      <color theme="11"/>
      <name val="Geneva"/>
    </font>
    <font>
      <b/>
      <sz val="11"/>
      <name val="Geneva"/>
    </font>
    <font>
      <b/>
      <sz val="12"/>
      <name val="Geneva"/>
    </font>
    <font>
      <sz val="12"/>
      <name val="Geneva"/>
    </font>
    <font>
      <sz val="12"/>
      <color rgb="FF000000"/>
      <name val="Geneva"/>
    </font>
    <font>
      <b/>
      <sz val="9"/>
      <name val="Geneva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44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164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NumberFormat="1" applyFont="1"/>
    <xf numFmtId="165" fontId="5" fillId="0" borderId="0" xfId="0" applyNumberFormat="1" applyFont="1"/>
    <xf numFmtId="2" fontId="6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5" borderId="0" xfId="0" applyFill="1" applyAlignment="1">
      <alignment horizontal="center"/>
    </xf>
    <xf numFmtId="0" fontId="0" fillId="2" borderId="0" xfId="0" applyFill="1" applyAlignment="1">
      <alignment horizontal="center"/>
    </xf>
    <xf numFmtId="11" fontId="0" fillId="0" borderId="0" xfId="0" applyNumberFormat="1" applyAlignment="1">
      <alignment horizontal="center"/>
    </xf>
    <xf numFmtId="0" fontId="0" fillId="5" borderId="0" xfId="0" applyNumberFormat="1" applyFill="1" applyAlignment="1">
      <alignment horizontal="center"/>
    </xf>
    <xf numFmtId="0" fontId="0" fillId="2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6" borderId="0" xfId="0" applyFill="1" applyAlignment="1">
      <alignment horizontal="center"/>
    </xf>
    <xf numFmtId="164" fontId="0" fillId="6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7" borderId="0" xfId="0" applyFill="1"/>
    <xf numFmtId="0" fontId="7" fillId="7" borderId="0" xfId="0" applyFont="1" applyFill="1"/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NumberFormat="1" applyFont="1" applyAlignment="1">
      <alignment horizontal="center"/>
    </xf>
    <xf numFmtId="166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</cellXfs>
  <cellStyles count="44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Normal" xfId="0" builtinId="0"/>
  </cellStyles>
  <dxfs count="0"/>
  <tableStyles count="0" defaultTableStyle="TableStyleMedium9" defaultPivotStyle="PivotStyleMedium4"/>
  <colors>
    <mruColors>
      <color rgb="FFFFFDB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chartsheet" Target="chartsheets/sheet1.xml"/><Relationship Id="rId2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90315052509"/>
          <c:y val="0.0413934819897084"/>
          <c:w val="0.700738623103851"/>
          <c:h val="0.834425557461407"/>
        </c:manualLayout>
      </c:layout>
      <c:scatterChart>
        <c:scatterStyle val="lineMarker"/>
        <c:varyColors val="0"/>
        <c:ser>
          <c:idx val="0"/>
          <c:order val="0"/>
          <c:tx>
            <c:strRef>
              <c:f>'pure water'!$I$1</c:f>
              <c:strCache>
                <c:ptCount val="1"/>
                <c:pt idx="0">
                  <c:v>Impact law (m/s) with pure water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'pure water'!$E$2:$E$52</c:f>
              <c:numCache>
                <c:formatCode>0.00E+00</c:formatCode>
                <c:ptCount val="51"/>
                <c:pt idx="0">
                  <c:v>0.05</c:v>
                </c:pt>
                <c:pt idx="1">
                  <c:v>0.099</c:v>
                </c:pt>
                <c:pt idx="2">
                  <c:v>0.148</c:v>
                </c:pt>
                <c:pt idx="3">
                  <c:v>0.197</c:v>
                </c:pt>
                <c:pt idx="4">
                  <c:v>0.246</c:v>
                </c:pt>
                <c:pt idx="5">
                  <c:v>0.295</c:v>
                </c:pt>
                <c:pt idx="6">
                  <c:v>0.344</c:v>
                </c:pt>
                <c:pt idx="7">
                  <c:v>0.393</c:v>
                </c:pt>
                <c:pt idx="8">
                  <c:v>0.442</c:v>
                </c:pt>
                <c:pt idx="9">
                  <c:v>0.491</c:v>
                </c:pt>
                <c:pt idx="10">
                  <c:v>0.54</c:v>
                </c:pt>
                <c:pt idx="11">
                  <c:v>0.589</c:v>
                </c:pt>
                <c:pt idx="12">
                  <c:v>0.638</c:v>
                </c:pt>
                <c:pt idx="13">
                  <c:v>0.687</c:v>
                </c:pt>
                <c:pt idx="14">
                  <c:v>0.736</c:v>
                </c:pt>
                <c:pt idx="15">
                  <c:v>0.785</c:v>
                </c:pt>
                <c:pt idx="16">
                  <c:v>0.834</c:v>
                </c:pt>
                <c:pt idx="17">
                  <c:v>0.883</c:v>
                </c:pt>
                <c:pt idx="18">
                  <c:v>0.932</c:v>
                </c:pt>
                <c:pt idx="19">
                  <c:v>0.981</c:v>
                </c:pt>
                <c:pt idx="20">
                  <c:v>1.03</c:v>
                </c:pt>
                <c:pt idx="21">
                  <c:v>1.079</c:v>
                </c:pt>
                <c:pt idx="22">
                  <c:v>1.128</c:v>
                </c:pt>
                <c:pt idx="23">
                  <c:v>1.177</c:v>
                </c:pt>
                <c:pt idx="24">
                  <c:v>1.226</c:v>
                </c:pt>
                <c:pt idx="25">
                  <c:v>1.275</c:v>
                </c:pt>
                <c:pt idx="26">
                  <c:v>1.324</c:v>
                </c:pt>
                <c:pt idx="27">
                  <c:v>1.373</c:v>
                </c:pt>
                <c:pt idx="28">
                  <c:v>1.422</c:v>
                </c:pt>
                <c:pt idx="29">
                  <c:v>1.471</c:v>
                </c:pt>
                <c:pt idx="30">
                  <c:v>1.52</c:v>
                </c:pt>
                <c:pt idx="31">
                  <c:v>1.569</c:v>
                </c:pt>
                <c:pt idx="32">
                  <c:v>1.618</c:v>
                </c:pt>
                <c:pt idx="33">
                  <c:v>1.667</c:v>
                </c:pt>
                <c:pt idx="34">
                  <c:v>1.716</c:v>
                </c:pt>
                <c:pt idx="35">
                  <c:v>1.765</c:v>
                </c:pt>
                <c:pt idx="36">
                  <c:v>1.814</c:v>
                </c:pt>
                <c:pt idx="37">
                  <c:v>1.863</c:v>
                </c:pt>
                <c:pt idx="38">
                  <c:v>1.912</c:v>
                </c:pt>
                <c:pt idx="39">
                  <c:v>1.961</c:v>
                </c:pt>
                <c:pt idx="40">
                  <c:v>2.01</c:v>
                </c:pt>
                <c:pt idx="41">
                  <c:v>2.059</c:v>
                </c:pt>
                <c:pt idx="42">
                  <c:v>2.108</c:v>
                </c:pt>
                <c:pt idx="43">
                  <c:v>2.157</c:v>
                </c:pt>
                <c:pt idx="44">
                  <c:v>2.206</c:v>
                </c:pt>
                <c:pt idx="45">
                  <c:v>2.255</c:v>
                </c:pt>
                <c:pt idx="46">
                  <c:v>2.304</c:v>
                </c:pt>
                <c:pt idx="47">
                  <c:v>2.353</c:v>
                </c:pt>
                <c:pt idx="48">
                  <c:v>2.402</c:v>
                </c:pt>
                <c:pt idx="49">
                  <c:v>2.451</c:v>
                </c:pt>
                <c:pt idx="50">
                  <c:v>2.5</c:v>
                </c:pt>
              </c:numCache>
            </c:numRef>
          </c:xVal>
          <c:yVal>
            <c:numRef>
              <c:f>'pure water'!$I$2:$I$52</c:f>
              <c:numCache>
                <c:formatCode>0.000</c:formatCode>
                <c:ptCount val="51"/>
                <c:pt idx="0">
                  <c:v>0.00534566582645748</c:v>
                </c:pt>
                <c:pt idx="1">
                  <c:v>0.0179469778078138</c:v>
                </c:pt>
                <c:pt idx="2">
                  <c:v>0.0328986590299594</c:v>
                </c:pt>
                <c:pt idx="3">
                  <c:v>0.0479769866390332</c:v>
                </c:pt>
                <c:pt idx="4">
                  <c:v>0.0625045608794479</c:v>
                </c:pt>
                <c:pt idx="5">
                  <c:v>0.0762963260607762</c:v>
                </c:pt>
                <c:pt idx="6">
                  <c:v>0.0893328999398012</c:v>
                </c:pt>
                <c:pt idx="7">
                  <c:v>0.101652057654292</c:v>
                </c:pt>
                <c:pt idx="8">
                  <c:v>0.113309303842723</c:v>
                </c:pt>
                <c:pt idx="9">
                  <c:v>0.124362818628854</c:v>
                </c:pt>
                <c:pt idx="10">
                  <c:v>0.134867748797332</c:v>
                </c:pt>
                <c:pt idx="11">
                  <c:v>0.144874277945581</c:v>
                </c:pt>
                <c:pt idx="12">
                  <c:v>0.154427256934518</c:v>
                </c:pt>
                <c:pt idx="13">
                  <c:v>0.163566463531889</c:v>
                </c:pt>
                <c:pt idx="14">
                  <c:v>0.172327088543336</c:v>
                </c:pt>
                <c:pt idx="15">
                  <c:v>0.180740273322448</c:v>
                </c:pt>
                <c:pt idx="16">
                  <c:v>0.188833624879</c:v>
                </c:pt>
                <c:pt idx="17">
                  <c:v>0.196631680688057</c:v>
                </c:pt>
                <c:pt idx="18">
                  <c:v>0.204156316011403</c:v>
                </c:pt>
                <c:pt idx="19">
                  <c:v>0.211427095566905</c:v>
                </c:pt>
                <c:pt idx="20">
                  <c:v>0.218461574933767</c:v>
                </c:pt>
                <c:pt idx="21">
                  <c:v>0.22527555809283</c:v>
                </c:pt>
                <c:pt idx="22">
                  <c:v>0.231883317374627</c:v>
                </c:pt>
                <c:pt idx="23">
                  <c:v>0.23829778149806</c:v>
                </c:pt>
                <c:pt idx="24">
                  <c:v>0.244530696649816</c:v>
                </c:pt>
                <c:pt idx="25">
                  <c:v>0.250592764825779</c:v>
                </c:pt>
                <c:pt idx="26">
                  <c:v>0.256493762992113</c:v>
                </c:pt>
                <c:pt idx="27">
                  <c:v>0.262242646045826</c:v>
                </c:pt>
                <c:pt idx="28">
                  <c:v>0.267847636063374</c:v>
                </c:pt>
                <c:pt idx="29">
                  <c:v>0.273316299913985</c:v>
                </c:pt>
                <c:pt idx="30">
                  <c:v>0.278655616971775</c:v>
                </c:pt>
                <c:pt idx="31">
                  <c:v>0.283872038376753</c:v>
                </c:pt>
                <c:pt idx="32">
                  <c:v>0.288971539060024</c:v>
                </c:pt>
                <c:pt idx="33">
                  <c:v>0.29395966355417</c:v>
                </c:pt>
                <c:pt idx="34">
                  <c:v>0.298841566449017</c:v>
                </c:pt>
                <c:pt idx="35">
                  <c:v>0.303622048219573</c:v>
                </c:pt>
                <c:pt idx="36">
                  <c:v>0.308305587042104</c:v>
                </c:pt>
                <c:pt idx="37">
                  <c:v>0.312896367121949</c:v>
                </c:pt>
                <c:pt idx="38">
                  <c:v>0.317398303979509</c:v>
                </c:pt>
                <c:pt idx="39">
                  <c:v>0.321815067076252</c:v>
                </c:pt>
                <c:pt idx="40">
                  <c:v>0.326150100108219</c:v>
                </c:pt>
                <c:pt idx="41">
                  <c:v>0.330406639248803</c:v>
                </c:pt>
                <c:pt idx="42">
                  <c:v>0.334587729583864</c:v>
                </c:pt>
                <c:pt idx="43">
                  <c:v>0.338696239949487</c:v>
                </c:pt>
                <c:pt idx="44">
                  <c:v>0.342734876354818</c:v>
                </c:pt>
                <c:pt idx="45">
                  <c:v>0.346706194148644</c:v>
                </c:pt>
                <c:pt idx="46">
                  <c:v>0.350612609068102</c:v>
                </c:pt>
                <c:pt idx="47">
                  <c:v>0.354456407290475</c:v>
                </c:pt>
                <c:pt idx="48">
                  <c:v>0.358239754594084</c:v>
                </c:pt>
                <c:pt idx="49">
                  <c:v>0.361964704721377</c:v>
                </c:pt>
                <c:pt idx="50">
                  <c:v>0.365633207026202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'turbid water'!$I$1</c:f>
              <c:strCache>
                <c:ptCount val="1"/>
                <c:pt idx="0">
                  <c:v>Impact law (m/s) with turbid water</c:v>
                </c:pt>
              </c:strCache>
            </c:strRef>
          </c:tx>
          <c:spPr>
            <a:ln w="38100">
              <a:solidFill>
                <a:srgbClr val="800000"/>
              </a:solidFill>
            </a:ln>
          </c:spPr>
          <c:marker>
            <c:symbol val="none"/>
          </c:marker>
          <c:xVal>
            <c:numRef>
              <c:f>'turbid water'!$E$2:$E$52</c:f>
              <c:numCache>
                <c:formatCode>0.00E+00</c:formatCode>
                <c:ptCount val="51"/>
                <c:pt idx="0">
                  <c:v>0.05</c:v>
                </c:pt>
                <c:pt idx="1">
                  <c:v>0.099</c:v>
                </c:pt>
                <c:pt idx="2">
                  <c:v>0.148</c:v>
                </c:pt>
                <c:pt idx="3">
                  <c:v>0.197</c:v>
                </c:pt>
                <c:pt idx="4">
                  <c:v>0.246</c:v>
                </c:pt>
                <c:pt idx="5">
                  <c:v>0.295</c:v>
                </c:pt>
                <c:pt idx="6">
                  <c:v>0.344</c:v>
                </c:pt>
                <c:pt idx="7">
                  <c:v>0.393</c:v>
                </c:pt>
                <c:pt idx="8">
                  <c:v>0.442</c:v>
                </c:pt>
                <c:pt idx="9">
                  <c:v>0.491</c:v>
                </c:pt>
                <c:pt idx="10">
                  <c:v>0.54</c:v>
                </c:pt>
                <c:pt idx="11">
                  <c:v>0.589</c:v>
                </c:pt>
                <c:pt idx="12">
                  <c:v>0.638</c:v>
                </c:pt>
                <c:pt idx="13">
                  <c:v>0.687</c:v>
                </c:pt>
                <c:pt idx="14">
                  <c:v>0.736</c:v>
                </c:pt>
                <c:pt idx="15">
                  <c:v>0.785</c:v>
                </c:pt>
                <c:pt idx="16">
                  <c:v>0.834</c:v>
                </c:pt>
                <c:pt idx="17">
                  <c:v>0.883</c:v>
                </c:pt>
                <c:pt idx="18">
                  <c:v>0.932</c:v>
                </c:pt>
                <c:pt idx="19">
                  <c:v>0.981</c:v>
                </c:pt>
                <c:pt idx="20">
                  <c:v>1.03</c:v>
                </c:pt>
                <c:pt idx="21">
                  <c:v>1.079</c:v>
                </c:pt>
                <c:pt idx="22">
                  <c:v>1.128</c:v>
                </c:pt>
                <c:pt idx="23">
                  <c:v>1.177</c:v>
                </c:pt>
                <c:pt idx="24">
                  <c:v>1.226</c:v>
                </c:pt>
                <c:pt idx="25">
                  <c:v>1.275</c:v>
                </c:pt>
                <c:pt idx="26">
                  <c:v>1.324</c:v>
                </c:pt>
                <c:pt idx="27">
                  <c:v>1.373</c:v>
                </c:pt>
                <c:pt idx="28">
                  <c:v>1.422</c:v>
                </c:pt>
                <c:pt idx="29">
                  <c:v>1.471</c:v>
                </c:pt>
                <c:pt idx="30">
                  <c:v>1.52</c:v>
                </c:pt>
                <c:pt idx="31">
                  <c:v>1.569</c:v>
                </c:pt>
                <c:pt idx="32">
                  <c:v>1.618</c:v>
                </c:pt>
                <c:pt idx="33">
                  <c:v>1.667</c:v>
                </c:pt>
                <c:pt idx="34">
                  <c:v>1.716</c:v>
                </c:pt>
                <c:pt idx="35">
                  <c:v>1.765</c:v>
                </c:pt>
                <c:pt idx="36">
                  <c:v>1.814</c:v>
                </c:pt>
                <c:pt idx="37">
                  <c:v>1.863</c:v>
                </c:pt>
                <c:pt idx="38">
                  <c:v>1.912</c:v>
                </c:pt>
                <c:pt idx="39">
                  <c:v>1.961</c:v>
                </c:pt>
                <c:pt idx="40">
                  <c:v>2.01</c:v>
                </c:pt>
                <c:pt idx="41">
                  <c:v>2.059</c:v>
                </c:pt>
                <c:pt idx="42">
                  <c:v>2.108</c:v>
                </c:pt>
                <c:pt idx="43">
                  <c:v>2.157</c:v>
                </c:pt>
                <c:pt idx="44">
                  <c:v>2.206</c:v>
                </c:pt>
                <c:pt idx="45">
                  <c:v>2.255</c:v>
                </c:pt>
                <c:pt idx="46">
                  <c:v>2.304</c:v>
                </c:pt>
                <c:pt idx="47">
                  <c:v>2.353</c:v>
                </c:pt>
                <c:pt idx="48">
                  <c:v>2.402</c:v>
                </c:pt>
                <c:pt idx="49">
                  <c:v>2.451</c:v>
                </c:pt>
                <c:pt idx="50">
                  <c:v>2.5</c:v>
                </c:pt>
              </c:numCache>
            </c:numRef>
          </c:xVal>
          <c:yVal>
            <c:numRef>
              <c:f>'turbid water'!$I$2:$I$52</c:f>
              <c:numCache>
                <c:formatCode>0.000</c:formatCode>
                <c:ptCount val="51"/>
                <c:pt idx="0">
                  <c:v>0.00470897913276108</c:v>
                </c:pt>
                <c:pt idx="1">
                  <c:v>0.015983252267014</c:v>
                </c:pt>
                <c:pt idx="2">
                  <c:v>0.0295880211873014</c:v>
                </c:pt>
                <c:pt idx="3">
                  <c:v>0.0434378740908798</c:v>
                </c:pt>
                <c:pt idx="4">
                  <c:v>0.0568602765755697</c:v>
                </c:pt>
                <c:pt idx="5">
                  <c:v>0.0696542000653397</c:v>
                </c:pt>
                <c:pt idx="6">
                  <c:v>0.0817833426758355</c:v>
                </c:pt>
                <c:pt idx="7">
                  <c:v>0.0932711100545996</c:v>
                </c:pt>
                <c:pt idx="8">
                  <c:v>0.104161379199422</c:v>
                </c:pt>
                <c:pt idx="9">
                  <c:v>0.114502997341821</c:v>
                </c:pt>
                <c:pt idx="10">
                  <c:v>0.124343585561861</c:v>
                </c:pt>
                <c:pt idx="11">
                  <c:v>0.133727204570176</c:v>
                </c:pt>
                <c:pt idx="12">
                  <c:v>0.142693672788569</c:v>
                </c:pt>
                <c:pt idx="13">
                  <c:v>0.151278589495301</c:v>
                </c:pt>
                <c:pt idx="14">
                  <c:v>0.159513642240403</c:v>
                </c:pt>
                <c:pt idx="15">
                  <c:v>0.167427008554123</c:v>
                </c:pt>
                <c:pt idx="16">
                  <c:v>0.175043766965757</c:v>
                </c:pt>
                <c:pt idx="17">
                  <c:v>0.18238628124146</c:v>
                </c:pt>
                <c:pt idx="18">
                  <c:v>0.189474544705825</c:v>
                </c:pt>
                <c:pt idx="19">
                  <c:v>0.196326482160164</c:v>
                </c:pt>
                <c:pt idx="20">
                  <c:v>0.202958211623884</c:v>
                </c:pt>
                <c:pt idx="21">
                  <c:v>0.209384269966605</c:v>
                </c:pt>
                <c:pt idx="22">
                  <c:v>0.21561780696843</c:v>
                </c:pt>
                <c:pt idx="23">
                  <c:v>0.221670752187358</c:v>
                </c:pt>
                <c:pt idx="24">
                  <c:v>0.227553958594993</c:v>
                </c:pt>
                <c:pt idx="25">
                  <c:v>0.233277326444714</c:v>
                </c:pt>
                <c:pt idx="26">
                  <c:v>0.238849910345312</c:v>
                </c:pt>
                <c:pt idx="27">
                  <c:v>0.244280012064487</c:v>
                </c:pt>
                <c:pt idx="28">
                  <c:v>0.24957526119323</c:v>
                </c:pt>
                <c:pt idx="29">
                  <c:v>0.25474268546487</c:v>
                </c:pt>
                <c:pt idx="30">
                  <c:v>0.259788772237419</c:v>
                </c:pt>
                <c:pt idx="31">
                  <c:v>0.264719522408431</c:v>
                </c:pt>
                <c:pt idx="32">
                  <c:v>0.269540497831563</c:v>
                </c:pt>
                <c:pt idx="33">
                  <c:v>0.274256863137116</c:v>
                </c:pt>
                <c:pt idx="34">
                  <c:v>0.278873422719715</c:v>
                </c:pt>
                <c:pt idx="35">
                  <c:v>0.283394653540149</c:v>
                </c:pt>
                <c:pt idx="36">
                  <c:v>0.287824734291431</c:v>
                </c:pt>
                <c:pt idx="37">
                  <c:v>0.292167571397954</c:v>
                </c:pt>
                <c:pt idx="38">
                  <c:v>0.29642682224853</c:v>
                </c:pt>
                <c:pt idx="39">
                  <c:v>0.300605916006856</c:v>
                </c:pt>
                <c:pt idx="40">
                  <c:v>0.304708072294693</c:v>
                </c:pt>
                <c:pt idx="41">
                  <c:v>0.308736318002298</c:v>
                </c:pt>
                <c:pt idx="42">
                  <c:v>0.31269350244607</c:v>
                </c:pt>
                <c:pt idx="43">
                  <c:v>0.316582311064025</c:v>
                </c:pt>
                <c:pt idx="44">
                  <c:v>0.320405277814713</c:v>
                </c:pt>
                <c:pt idx="45">
                  <c:v>0.324164796423831</c:v>
                </c:pt>
                <c:pt idx="46">
                  <c:v>0.32786313060447</c:v>
                </c:pt>
                <c:pt idx="47">
                  <c:v>0.33150242336126</c:v>
                </c:pt>
                <c:pt idx="48">
                  <c:v>0.335084705475118</c:v>
                </c:pt>
                <c:pt idx="49">
                  <c:v>0.338611903253655</c:v>
                </c:pt>
                <c:pt idx="50">
                  <c:v>0.342085845622192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'pure water'!$J$1</c:f>
              <c:strCache>
                <c:ptCount val="1"/>
                <c:pt idx="0">
                  <c:v>stokes law (m/s)</c:v>
                </c:pt>
              </c:strCache>
            </c:strRef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none"/>
          </c:marker>
          <c:dPt>
            <c:idx val="5"/>
            <c:bubble3D val="0"/>
            <c:spPr>
              <a:ln w="38100">
                <a:solidFill>
                  <a:schemeClr val="tx1"/>
                </a:solidFill>
                <a:prstDash val="dash"/>
              </a:ln>
            </c:spPr>
          </c:dPt>
          <c:dPt>
            <c:idx val="6"/>
            <c:bubble3D val="0"/>
            <c:spPr>
              <a:ln w="38100">
                <a:solidFill>
                  <a:schemeClr val="tx1"/>
                </a:solidFill>
                <a:prstDash val="dash"/>
              </a:ln>
            </c:spPr>
          </c:dPt>
          <c:dPt>
            <c:idx val="7"/>
            <c:bubble3D val="0"/>
            <c:spPr>
              <a:ln w="38100">
                <a:solidFill>
                  <a:schemeClr val="tx1"/>
                </a:solidFill>
                <a:prstDash val="dash"/>
              </a:ln>
            </c:spPr>
          </c:dPt>
          <c:dPt>
            <c:idx val="8"/>
            <c:bubble3D val="0"/>
            <c:spPr>
              <a:ln w="38100">
                <a:solidFill>
                  <a:schemeClr val="tx1"/>
                </a:solidFill>
                <a:prstDash val="dash"/>
              </a:ln>
            </c:spPr>
          </c:dPt>
          <c:dPt>
            <c:idx val="9"/>
            <c:bubble3D val="0"/>
            <c:spPr>
              <a:ln w="38100">
                <a:solidFill>
                  <a:schemeClr val="tx1"/>
                </a:solidFill>
                <a:prstDash val="dash"/>
              </a:ln>
            </c:spPr>
          </c:dPt>
          <c:dPt>
            <c:idx val="10"/>
            <c:bubble3D val="0"/>
            <c:spPr>
              <a:ln w="38100">
                <a:solidFill>
                  <a:schemeClr val="tx1"/>
                </a:solidFill>
                <a:prstDash val="dash"/>
              </a:ln>
            </c:spPr>
          </c:dPt>
          <c:dPt>
            <c:idx val="11"/>
            <c:bubble3D val="0"/>
            <c:spPr>
              <a:ln w="38100">
                <a:solidFill>
                  <a:schemeClr val="tx1"/>
                </a:solidFill>
                <a:prstDash val="dash"/>
              </a:ln>
            </c:spPr>
          </c:dPt>
          <c:dPt>
            <c:idx val="12"/>
            <c:bubble3D val="0"/>
            <c:spPr>
              <a:ln w="38100">
                <a:solidFill>
                  <a:schemeClr val="tx1"/>
                </a:solidFill>
                <a:prstDash val="dash"/>
              </a:ln>
            </c:spPr>
          </c:dPt>
          <c:dPt>
            <c:idx val="13"/>
            <c:bubble3D val="0"/>
            <c:spPr>
              <a:ln w="38100">
                <a:solidFill>
                  <a:schemeClr val="tx1"/>
                </a:solidFill>
                <a:prstDash val="dash"/>
              </a:ln>
            </c:spPr>
          </c:dPt>
          <c:dPt>
            <c:idx val="14"/>
            <c:bubble3D val="0"/>
            <c:spPr>
              <a:ln w="38100">
                <a:solidFill>
                  <a:schemeClr val="tx1"/>
                </a:solidFill>
                <a:prstDash val="dash"/>
              </a:ln>
            </c:spPr>
          </c:dPt>
          <c:xVal>
            <c:numRef>
              <c:f>'pure water'!$E$2:$E$32</c:f>
              <c:numCache>
                <c:formatCode>0.00E+00</c:formatCode>
                <c:ptCount val="31"/>
                <c:pt idx="0">
                  <c:v>0.05</c:v>
                </c:pt>
                <c:pt idx="1">
                  <c:v>0.099</c:v>
                </c:pt>
                <c:pt idx="2">
                  <c:v>0.148</c:v>
                </c:pt>
                <c:pt idx="3">
                  <c:v>0.197</c:v>
                </c:pt>
                <c:pt idx="4">
                  <c:v>0.246</c:v>
                </c:pt>
                <c:pt idx="5">
                  <c:v>0.295</c:v>
                </c:pt>
                <c:pt idx="6">
                  <c:v>0.344</c:v>
                </c:pt>
                <c:pt idx="7">
                  <c:v>0.393</c:v>
                </c:pt>
                <c:pt idx="8">
                  <c:v>0.442</c:v>
                </c:pt>
                <c:pt idx="9">
                  <c:v>0.491</c:v>
                </c:pt>
                <c:pt idx="10">
                  <c:v>0.54</c:v>
                </c:pt>
                <c:pt idx="11">
                  <c:v>0.589</c:v>
                </c:pt>
                <c:pt idx="12">
                  <c:v>0.638</c:v>
                </c:pt>
                <c:pt idx="13">
                  <c:v>0.687</c:v>
                </c:pt>
                <c:pt idx="14">
                  <c:v>0.736</c:v>
                </c:pt>
                <c:pt idx="15">
                  <c:v>0.785</c:v>
                </c:pt>
                <c:pt idx="16">
                  <c:v>0.834</c:v>
                </c:pt>
                <c:pt idx="17">
                  <c:v>0.883</c:v>
                </c:pt>
                <c:pt idx="18">
                  <c:v>0.932</c:v>
                </c:pt>
                <c:pt idx="19">
                  <c:v>0.981</c:v>
                </c:pt>
                <c:pt idx="20">
                  <c:v>1.03</c:v>
                </c:pt>
                <c:pt idx="21">
                  <c:v>1.079</c:v>
                </c:pt>
                <c:pt idx="22">
                  <c:v>1.128</c:v>
                </c:pt>
                <c:pt idx="23">
                  <c:v>1.177</c:v>
                </c:pt>
                <c:pt idx="24">
                  <c:v>1.226</c:v>
                </c:pt>
                <c:pt idx="25">
                  <c:v>1.275</c:v>
                </c:pt>
                <c:pt idx="26">
                  <c:v>1.324</c:v>
                </c:pt>
                <c:pt idx="27">
                  <c:v>1.373</c:v>
                </c:pt>
                <c:pt idx="28">
                  <c:v>1.422</c:v>
                </c:pt>
                <c:pt idx="29">
                  <c:v>1.471</c:v>
                </c:pt>
                <c:pt idx="30">
                  <c:v>1.52</c:v>
                </c:pt>
              </c:numCache>
            </c:numRef>
          </c:xVal>
          <c:yVal>
            <c:numRef>
              <c:f>'pure water'!$J$2:$J$32</c:f>
              <c:numCache>
                <c:formatCode>0.000</c:formatCode>
                <c:ptCount val="31"/>
                <c:pt idx="0">
                  <c:v>0.00259330600241824</c:v>
                </c:pt>
                <c:pt idx="1">
                  <c:v>0.0101667968518805</c:v>
                </c:pt>
                <c:pt idx="2">
                  <c:v>0.0227215098707876</c:v>
                </c:pt>
                <c:pt idx="3">
                  <c:v>0.0402574450591398</c:v>
                </c:pt>
                <c:pt idx="4">
                  <c:v>0.0627746024169369</c:v>
                </c:pt>
                <c:pt idx="5">
                  <c:v>0.0902729819441789</c:v>
                </c:pt>
                <c:pt idx="6">
                  <c:v>0.122752583640866</c:v>
                </c:pt>
                <c:pt idx="7">
                  <c:v>0.160213407506998</c:v>
                </c:pt>
                <c:pt idx="8">
                  <c:v>0.202655453542575</c:v>
                </c:pt>
                <c:pt idx="9">
                  <c:v>0.250078721747597</c:v>
                </c:pt>
                <c:pt idx="10">
                  <c:v>0.302483212122063</c:v>
                </c:pt>
                <c:pt idx="11">
                  <c:v>0.359868924665975</c:v>
                </c:pt>
                <c:pt idx="12">
                  <c:v>0.422235859379332</c:v>
                </c:pt>
                <c:pt idx="13">
                  <c:v>0.489584016262134</c:v>
                </c:pt>
                <c:pt idx="14">
                  <c:v>0.56191339531438</c:v>
                </c:pt>
                <c:pt idx="15">
                  <c:v>0.639223996536072</c:v>
                </c:pt>
                <c:pt idx="16">
                  <c:v>0.721515819927209</c:v>
                </c:pt>
                <c:pt idx="17">
                  <c:v>0.80878886548779</c:v>
                </c:pt>
                <c:pt idx="18">
                  <c:v>0.901043133217817</c:v>
                </c:pt>
                <c:pt idx="19">
                  <c:v>0.998278623117288</c:v>
                </c:pt>
                <c:pt idx="20">
                  <c:v>1.100495335186205</c:v>
                </c:pt>
                <c:pt idx="21">
                  <c:v>1.207693269424566</c:v>
                </c:pt>
                <c:pt idx="22">
                  <c:v>1.319872425832372</c:v>
                </c:pt>
                <c:pt idx="23">
                  <c:v>1.437032804409624</c:v>
                </c:pt>
                <c:pt idx="24">
                  <c:v>1.55917440515632</c:v>
                </c:pt>
                <c:pt idx="25">
                  <c:v>1.686297228072461</c:v>
                </c:pt>
                <c:pt idx="26">
                  <c:v>1.818401273158047</c:v>
                </c:pt>
                <c:pt idx="27">
                  <c:v>1.955486540413078</c:v>
                </c:pt>
                <c:pt idx="28">
                  <c:v>2.097553029837554</c:v>
                </c:pt>
                <c:pt idx="29">
                  <c:v>2.244600741431475</c:v>
                </c:pt>
                <c:pt idx="30">
                  <c:v>2.396629675194841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6209768"/>
        <c:axId val="2126215928"/>
      </c:scatterChart>
      <c:valAx>
        <c:axId val="2126209768"/>
        <c:scaling>
          <c:orientation val="minMax"/>
          <c:max val="2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Grain size (mm)</a:t>
                </a:r>
              </a:p>
            </c:rich>
          </c:tx>
          <c:layout>
            <c:manualLayout>
              <c:xMode val="edge"/>
              <c:yMode val="edge"/>
              <c:x val="0.426676196032672"/>
              <c:y val="0.93899828473413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26215928"/>
        <c:crossesAt val="0.0"/>
        <c:crossBetween val="midCat"/>
        <c:majorUnit val="0.2"/>
        <c:minorUnit val="0.1"/>
      </c:valAx>
      <c:valAx>
        <c:axId val="2126215928"/>
        <c:scaling>
          <c:orientation val="minMax"/>
          <c:max val="0.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Ws (m/s)</a:t>
                </a:r>
              </a:p>
            </c:rich>
          </c:tx>
          <c:layout>
            <c:manualLayout>
              <c:xMode val="edge"/>
              <c:yMode val="edge"/>
              <c:x val="0.0222248541423571"/>
              <c:y val="0.37690977701543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26209768"/>
        <c:crossesAt val="0.0"/>
        <c:crossBetween val="midCat"/>
      </c:valAx>
      <c:spPr>
        <a:solidFill>
          <a:srgbClr val="FFFDB1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73257759626604"/>
          <c:y val="0.570789536878216"/>
          <c:w val="0.213395565927655"/>
          <c:h val="0.24097444253859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en-US"/>
              <a:t>Log(Re) vs. Log(Cd) fit</a:t>
            </a:r>
          </a:p>
        </c:rich>
      </c:tx>
      <c:layout>
        <c:manualLayout>
          <c:xMode val="edge"/>
          <c:yMode val="edge"/>
          <c:x val="0.39249491998984"/>
          <c:y val="0.029649742058104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9152432054864"/>
          <c:y val="0.204423024708118"/>
          <c:w val="0.665893271461717"/>
          <c:h val="0.660378662198862"/>
        </c:manualLayout>
      </c:layout>
      <c:scatterChart>
        <c:scatterStyle val="lineMarker"/>
        <c:varyColors val="0"/>
        <c:ser>
          <c:idx val="0"/>
          <c:order val="0"/>
          <c:tx>
            <c:strRef>
              <c:f>Cd!$D$1</c:f>
              <c:strCache>
                <c:ptCount val="1"/>
                <c:pt idx="0">
                  <c:v>Log(Cd)</c:v>
                </c:pt>
              </c:strCache>
            </c:strRef>
          </c:tx>
          <c:spPr>
            <a:ln w="12700">
              <a:noFill/>
              <a:prstDash val="solid"/>
            </a:ln>
          </c:spPr>
          <c:marker>
            <c:symbol val="square"/>
            <c:size val="7"/>
            <c:spPr>
              <a:ln>
                <a:solidFill>
                  <a:schemeClr val="tx1"/>
                </a:solidFill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4"/>
            <c:dispRSqr val="0"/>
            <c:dispEq val="1"/>
            <c:trendlineLbl>
              <c:layout>
                <c:manualLayout>
                  <c:x val="0.0615313055626111"/>
                  <c:y val="-0.596106017251822"/>
                </c:manualLayout>
              </c:layout>
              <c:numFmt formatCode="0.00000E+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Geneva"/>
                      <a:ea typeface="Geneva"/>
                      <a:cs typeface="Geneva"/>
                    </a:defRPr>
                  </a:pPr>
                  <a:endParaRPr lang="en-US"/>
                </a:p>
              </c:txPr>
            </c:trendlineLbl>
          </c:trendline>
          <c:xVal>
            <c:numRef>
              <c:f>Cd!$C$2:$C$12</c:f>
              <c:numCache>
                <c:formatCode>0.000</c:formatCode>
                <c:ptCount val="11"/>
                <c:pt idx="0">
                  <c:v>-1.0</c:v>
                </c:pt>
                <c:pt idx="1">
                  <c:v>0.0</c:v>
                </c:pt>
                <c:pt idx="2">
                  <c:v>1.0</c:v>
                </c:pt>
                <c:pt idx="3">
                  <c:v>2.0</c:v>
                </c:pt>
                <c:pt idx="4">
                  <c:v>2.397940008672037</c:v>
                </c:pt>
                <c:pt idx="5">
                  <c:v>2.698970004336019</c:v>
                </c:pt>
                <c:pt idx="6">
                  <c:v>3.0</c:v>
                </c:pt>
                <c:pt idx="7">
                  <c:v>3.397940008672037</c:v>
                </c:pt>
                <c:pt idx="8">
                  <c:v>3.698970004336019</c:v>
                </c:pt>
                <c:pt idx="9">
                  <c:v>4.0</c:v>
                </c:pt>
                <c:pt idx="10">
                  <c:v>5.0</c:v>
                </c:pt>
              </c:numCache>
            </c:numRef>
          </c:xVal>
          <c:yVal>
            <c:numRef>
              <c:f>Cd!$D$2:$D$12</c:f>
              <c:numCache>
                <c:formatCode>0.000</c:formatCode>
                <c:ptCount val="11"/>
                <c:pt idx="0">
                  <c:v>2.439332693830263</c:v>
                </c:pt>
                <c:pt idx="1">
                  <c:v>1.44715803134222</c:v>
                </c:pt>
                <c:pt idx="2">
                  <c:v>0.653212513775344</c:v>
                </c:pt>
                <c:pt idx="3">
                  <c:v>0.0</c:v>
                </c:pt>
                <c:pt idx="4">
                  <c:v>-0.221848749616356</c:v>
                </c:pt>
                <c:pt idx="5">
                  <c:v>-0.346787486224656</c:v>
                </c:pt>
                <c:pt idx="6">
                  <c:v>-0.397940008672038</c:v>
                </c:pt>
                <c:pt idx="7">
                  <c:v>-0.39577394691553</c:v>
                </c:pt>
                <c:pt idx="8">
                  <c:v>-0.366531544420413</c:v>
                </c:pt>
                <c:pt idx="9">
                  <c:v>-0.318758762624413</c:v>
                </c:pt>
                <c:pt idx="10">
                  <c:v>-0.187086643357144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Cd!$G$1</c:f>
              <c:strCache>
                <c:ptCount val="1"/>
                <c:pt idx="0">
                  <c:v>Log(24/Cd)</c:v>
                </c:pt>
              </c:strCache>
            </c:strRef>
          </c:tx>
          <c:spPr>
            <a:ln>
              <a:prstDash val="dash"/>
            </a:ln>
          </c:spPr>
          <c:xVal>
            <c:numRef>
              <c:f>Cd!$C$2:$C$12</c:f>
              <c:numCache>
                <c:formatCode>0.000</c:formatCode>
                <c:ptCount val="11"/>
                <c:pt idx="0">
                  <c:v>-1.0</c:v>
                </c:pt>
                <c:pt idx="1">
                  <c:v>0.0</c:v>
                </c:pt>
                <c:pt idx="2">
                  <c:v>1.0</c:v>
                </c:pt>
                <c:pt idx="3">
                  <c:v>2.0</c:v>
                </c:pt>
                <c:pt idx="4">
                  <c:v>2.397940008672037</c:v>
                </c:pt>
                <c:pt idx="5">
                  <c:v>2.698970004336019</c:v>
                </c:pt>
                <c:pt idx="6">
                  <c:v>3.0</c:v>
                </c:pt>
                <c:pt idx="7">
                  <c:v>3.397940008672037</c:v>
                </c:pt>
                <c:pt idx="8">
                  <c:v>3.698970004336019</c:v>
                </c:pt>
                <c:pt idx="9">
                  <c:v>4.0</c:v>
                </c:pt>
                <c:pt idx="10">
                  <c:v>5.0</c:v>
                </c:pt>
              </c:numCache>
            </c:numRef>
          </c:xVal>
          <c:yVal>
            <c:numRef>
              <c:f>Cd!$G$2:$G$12</c:f>
              <c:numCache>
                <c:formatCode>0.000</c:formatCode>
                <c:ptCount val="11"/>
                <c:pt idx="0">
                  <c:v>2.380211241711606</c:v>
                </c:pt>
                <c:pt idx="1">
                  <c:v>1.380211241711606</c:v>
                </c:pt>
                <c:pt idx="2">
                  <c:v>0.380211241711606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6284264"/>
        <c:axId val="2126290456"/>
      </c:scatterChart>
      <c:valAx>
        <c:axId val="2126284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Log(Re)</a:t>
                </a:r>
              </a:p>
            </c:rich>
          </c:tx>
          <c:layout>
            <c:manualLayout>
              <c:xMode val="edge"/>
              <c:yMode val="edge"/>
              <c:x val="0.501160092807425"/>
              <c:y val="0.91913928085637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2126290456"/>
        <c:crossesAt val="-1.0"/>
        <c:crossBetween val="midCat"/>
      </c:valAx>
      <c:valAx>
        <c:axId val="2126290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Log(Cd)</a:t>
                </a:r>
              </a:p>
            </c:rich>
          </c:tx>
          <c:layout>
            <c:manualLayout>
              <c:xMode val="edge"/>
              <c:yMode val="edge"/>
              <c:x val="0.0928074245939675"/>
              <c:y val="0.43665854398455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2126284264"/>
        <c:crossesAt val="-2.0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52204176334107"/>
          <c:y val="0.331829821007122"/>
          <c:w val="0.175403225806452"/>
          <c:h val="0.1360197581403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en-US"/>
              <a:t>Re. vs. Cd</a:t>
            </a:r>
          </a:p>
        </c:rich>
      </c:tx>
      <c:layout>
        <c:manualLayout>
          <c:xMode val="edge"/>
          <c:yMode val="edge"/>
          <c:x val="0.403183023872679"/>
          <c:y val="0.082733812949640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5066312997347"/>
          <c:y val="0.158273381294964"/>
          <c:w val="0.687002652519894"/>
          <c:h val="0.658273381294964"/>
        </c:manualLayout>
      </c:layout>
      <c:scatterChart>
        <c:scatterStyle val="lineMarker"/>
        <c:varyColors val="0"/>
        <c:ser>
          <c:idx val="0"/>
          <c:order val="0"/>
          <c:tx>
            <c:strRef>
              <c:f>Cd!$B$1</c:f>
              <c:strCache>
                <c:ptCount val="1"/>
                <c:pt idx="0">
                  <c:v>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Cd!$A$2:$A$12</c:f>
              <c:numCache>
                <c:formatCode>0.0</c:formatCode>
                <c:ptCount val="11"/>
                <c:pt idx="0" formatCode="General">
                  <c:v>0.1</c:v>
                </c:pt>
                <c:pt idx="1">
                  <c:v>1.0</c:v>
                </c:pt>
                <c:pt idx="2">
                  <c:v>10.0</c:v>
                </c:pt>
                <c:pt idx="3">
                  <c:v>100.0</c:v>
                </c:pt>
                <c:pt idx="4">
                  <c:v>250.0</c:v>
                </c:pt>
                <c:pt idx="5">
                  <c:v>500.0</c:v>
                </c:pt>
                <c:pt idx="6">
                  <c:v>1000.0</c:v>
                </c:pt>
                <c:pt idx="7">
                  <c:v>2500.0</c:v>
                </c:pt>
                <c:pt idx="8">
                  <c:v>5000.0</c:v>
                </c:pt>
                <c:pt idx="9">
                  <c:v>10000.0</c:v>
                </c:pt>
                <c:pt idx="10">
                  <c:v>100000.0</c:v>
                </c:pt>
              </c:numCache>
            </c:numRef>
          </c:xVal>
          <c:yVal>
            <c:numRef>
              <c:f>Cd!$B$2:$B$12</c:f>
              <c:numCache>
                <c:formatCode>0.0</c:formatCode>
                <c:ptCount val="11"/>
                <c:pt idx="0">
                  <c:v>275.0</c:v>
                </c:pt>
                <c:pt idx="1">
                  <c:v>28.0</c:v>
                </c:pt>
                <c:pt idx="2">
                  <c:v>4.5</c:v>
                </c:pt>
                <c:pt idx="3">
                  <c:v>1.0</c:v>
                </c:pt>
                <c:pt idx="4">
                  <c:v>0.6</c:v>
                </c:pt>
                <c:pt idx="5">
                  <c:v>0.45</c:v>
                </c:pt>
                <c:pt idx="6">
                  <c:v>0.4</c:v>
                </c:pt>
                <c:pt idx="7">
                  <c:v>0.402</c:v>
                </c:pt>
                <c:pt idx="8">
                  <c:v>0.43</c:v>
                </c:pt>
                <c:pt idx="9">
                  <c:v>0.48</c:v>
                </c:pt>
                <c:pt idx="10">
                  <c:v>0.65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Cd!$E$1</c:f>
              <c:strCache>
                <c:ptCount val="1"/>
                <c:pt idx="0">
                  <c:v>Cd fit 4th</c:v>
                </c:pt>
              </c:strCache>
            </c:strRef>
          </c:tx>
          <c:spPr>
            <a:ln w="28575">
              <a:noFill/>
            </a:ln>
          </c:spPr>
          <c:xVal>
            <c:numRef>
              <c:f>Cd!$A$2:$A$12</c:f>
              <c:numCache>
                <c:formatCode>0.0</c:formatCode>
                <c:ptCount val="11"/>
                <c:pt idx="0" formatCode="General">
                  <c:v>0.1</c:v>
                </c:pt>
                <c:pt idx="1">
                  <c:v>1.0</c:v>
                </c:pt>
                <c:pt idx="2">
                  <c:v>10.0</c:v>
                </c:pt>
                <c:pt idx="3">
                  <c:v>100.0</c:v>
                </c:pt>
                <c:pt idx="4">
                  <c:v>250.0</c:v>
                </c:pt>
                <c:pt idx="5">
                  <c:v>500.0</c:v>
                </c:pt>
                <c:pt idx="6">
                  <c:v>1000.0</c:v>
                </c:pt>
                <c:pt idx="7">
                  <c:v>2500.0</c:v>
                </c:pt>
                <c:pt idx="8">
                  <c:v>5000.0</c:v>
                </c:pt>
                <c:pt idx="9">
                  <c:v>10000.0</c:v>
                </c:pt>
                <c:pt idx="10">
                  <c:v>100000.0</c:v>
                </c:pt>
              </c:numCache>
            </c:numRef>
          </c:xVal>
          <c:yVal>
            <c:numRef>
              <c:f>Cd!$E$2:$E$12</c:f>
              <c:numCache>
                <c:formatCode>0.00</c:formatCode>
                <c:ptCount val="11"/>
                <c:pt idx="0">
                  <c:v>267.274711847508</c:v>
                </c:pt>
                <c:pt idx="1">
                  <c:v>31.21979162080127</c:v>
                </c:pt>
                <c:pt idx="2">
                  <c:v>4.022251941645065</c:v>
                </c:pt>
                <c:pt idx="3">
                  <c:v>0.905406316514516</c:v>
                </c:pt>
                <c:pt idx="4">
                  <c:v>0.617017140793453</c:v>
                </c:pt>
                <c:pt idx="5">
                  <c:v>0.502072926030993</c:v>
                </c:pt>
                <c:pt idx="6">
                  <c:v>0.438518449627012</c:v>
                </c:pt>
                <c:pt idx="7">
                  <c:v>0.406172768886642</c:v>
                </c:pt>
                <c:pt idx="8">
                  <c:v>0.410961203029625</c:v>
                </c:pt>
                <c:pt idx="9">
                  <c:v>0.437526860262552</c:v>
                </c:pt>
                <c:pt idx="10">
                  <c:v>0.669366155848624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6333176"/>
        <c:axId val="2126339336"/>
      </c:scatterChart>
      <c:valAx>
        <c:axId val="2126333176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Re</a:t>
                </a:r>
              </a:p>
            </c:rich>
          </c:tx>
          <c:layout>
            <c:manualLayout>
              <c:xMode val="edge"/>
              <c:yMode val="edge"/>
              <c:x val="0.493368700265252"/>
              <c:y val="0.9100719424460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2126339336"/>
        <c:crossesAt val="0.1"/>
        <c:crossBetween val="midCat"/>
      </c:valAx>
      <c:valAx>
        <c:axId val="2126339336"/>
        <c:scaling>
          <c:logBase val="10.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Cd</a:t>
                </a:r>
              </a:p>
            </c:rich>
          </c:tx>
          <c:layout>
            <c:manualLayout>
              <c:xMode val="edge"/>
              <c:yMode val="edge"/>
              <c:x val="0.0106100795755968"/>
              <c:y val="0.44964028776978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2126333176"/>
        <c:crossesAt val="0.1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39263167104112"/>
          <c:y val="0.194244604316547"/>
          <c:w val="0.148393700787402"/>
          <c:h val="0.08992805755395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7" workbookViewId="0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0000" cy="5830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1333500</xdr:colOff>
      <xdr:row>8</xdr:row>
      <xdr:rowOff>25400</xdr:rowOff>
    </xdr:from>
    <xdr:to>
      <xdr:col>15</xdr:col>
      <xdr:colOff>203200</xdr:colOff>
      <xdr:row>40</xdr:row>
      <xdr:rowOff>152400</xdr:rowOff>
    </xdr:to>
    <xdr:graphicFrame macro="">
      <xdr:nvGraphicFramePr>
        <xdr:cNvPr id="30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406400</xdr:colOff>
      <xdr:row>15</xdr:row>
      <xdr:rowOff>88900</xdr:rowOff>
    </xdr:from>
    <xdr:to>
      <xdr:col>5</xdr:col>
      <xdr:colOff>762000</xdr:colOff>
      <xdr:row>39</xdr:row>
      <xdr:rowOff>101600</xdr:rowOff>
    </xdr:to>
    <xdr:graphicFrame macro="">
      <xdr:nvGraphicFramePr>
        <xdr:cNvPr id="30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6"/>
  <sheetViews>
    <sheetView topLeftCell="H1" workbookViewId="0">
      <selection activeCell="B30" sqref="B30"/>
    </sheetView>
  </sheetViews>
  <sheetFormatPr baseColWidth="10" defaultRowHeight="13" x14ac:dyDescent="0"/>
  <cols>
    <col min="1" max="1" width="23.6640625" style="3" customWidth="1"/>
    <col min="2" max="2" width="20.33203125" style="15" customWidth="1"/>
    <col min="3" max="3" width="17.33203125" style="16" customWidth="1"/>
    <col min="4" max="4" width="17.33203125" style="3" customWidth="1"/>
    <col min="5" max="5" width="13.33203125" style="3" customWidth="1"/>
    <col min="6" max="6" width="16.1640625" style="3" customWidth="1"/>
    <col min="7" max="8" width="11.6640625" style="3" customWidth="1"/>
    <col min="9" max="9" width="27.83203125" style="3" customWidth="1"/>
    <col min="10" max="10" width="16" style="4" customWidth="1"/>
    <col min="11" max="11" width="25.33203125" style="5" customWidth="1"/>
    <col min="12" max="12" width="6" customWidth="1"/>
    <col min="13" max="13" width="17.6640625" customWidth="1"/>
    <col min="14" max="14" width="22.83203125" customWidth="1"/>
    <col min="15" max="15" width="24" customWidth="1"/>
    <col min="16" max="16" width="33.83203125" customWidth="1"/>
  </cols>
  <sheetData>
    <row r="1" spans="1:16">
      <c r="A1" s="3" t="s">
        <v>4</v>
      </c>
      <c r="B1" s="15" t="s">
        <v>1</v>
      </c>
      <c r="C1" s="16" t="s">
        <v>2</v>
      </c>
      <c r="D1" s="3" t="s">
        <v>0</v>
      </c>
      <c r="E1" s="3" t="s">
        <v>10</v>
      </c>
      <c r="F1" s="3" t="s">
        <v>5</v>
      </c>
      <c r="G1" s="3" t="s">
        <v>8</v>
      </c>
      <c r="H1" s="25" t="s">
        <v>7</v>
      </c>
      <c r="I1" s="27" t="s">
        <v>17</v>
      </c>
      <c r="J1" s="4" t="s">
        <v>3</v>
      </c>
      <c r="K1" s="5" t="s">
        <v>34</v>
      </c>
    </row>
    <row r="2" spans="1:16">
      <c r="A2" s="17">
        <v>8.6839999999999997E-4</v>
      </c>
      <c r="B2" s="18">
        <v>2650</v>
      </c>
      <c r="C2" s="19">
        <v>1080</v>
      </c>
      <c r="D2" s="17">
        <v>5.0000000000000002E-5</v>
      </c>
      <c r="E2" s="17">
        <f>D2*1000</f>
        <v>0.05</v>
      </c>
      <c r="F2" s="20">
        <f>(I2*D2*B2)/A2</f>
        <v>0.7184934766131309</v>
      </c>
      <c r="G2" s="21">
        <f>10^(-0.00455553*LOG(F2)^4+0.0424057*LOG(F2)^3+0.0258391*LOG(F2)^2-0.95365*LOG(F2)+1.49443)</f>
        <v>42.83093743844443</v>
      </c>
      <c r="H2" s="26">
        <v>42.830898169724819</v>
      </c>
      <c r="I2" s="28">
        <f>SQRT(((4/3)*(1/H2)*((B2-C2)/C2)*9.8*D2))</f>
        <v>4.7089791327610776E-3</v>
      </c>
      <c r="J2" s="21">
        <f>(1/18)*(1/A2)*(B2-C2)*9.8*D2^2</f>
        <v>2.4607835610829625E-3</v>
      </c>
      <c r="K2" s="5">
        <f>ABS(H2-G2)</f>
        <v>3.9268719611129654E-5</v>
      </c>
    </row>
    <row r="3" spans="1:16">
      <c r="A3" s="17">
        <v>8.6839999999999997E-4</v>
      </c>
      <c r="B3" s="18">
        <v>2650</v>
      </c>
      <c r="C3" s="19">
        <v>1080</v>
      </c>
      <c r="D3" s="17">
        <v>9.8999999999999994E-5</v>
      </c>
      <c r="E3" s="17">
        <f t="shared" ref="E3:E52" si="0">D3*1000</f>
        <v>9.8999999999999991E-2</v>
      </c>
      <c r="F3" s="20">
        <f t="shared" ref="F3:F52" si="1">(I3*D3*B3)/A3</f>
        <v>4.8286575682302253</v>
      </c>
      <c r="G3" s="21">
        <f t="shared" ref="G3:G52" si="2">10^(-0.00455553*LOG(F3)^4+0.0424057*LOG(F3)^3+0.0258391*LOG(F3)^2-0.95365*LOG(F3)+1.49443)</f>
        <v>7.3611507432501266</v>
      </c>
      <c r="H3" s="26">
        <v>7.3611487818139985</v>
      </c>
      <c r="I3" s="28">
        <f t="shared" ref="I3:I52" si="3">SQRT(((4/3)*(1/H3)*((B3-C3)/C3)*9.8*D3))</f>
        <v>1.5983252267014018E-2</v>
      </c>
      <c r="J3" s="21">
        <f t="shared" ref="J3:J52" si="4">(1/18)*(1/A3)*(B3-C3)*9.8*D3^2</f>
        <v>9.6472558728696468E-3</v>
      </c>
      <c r="K3" s="5">
        <f t="shared" ref="K3:K52" si="5">ABS(H3-G3)</f>
        <v>1.961436128183891E-6</v>
      </c>
      <c r="M3" s="29" t="s">
        <v>19</v>
      </c>
      <c r="N3" s="29"/>
      <c r="O3" s="29"/>
      <c r="P3" s="29"/>
    </row>
    <row r="4" spans="1:16">
      <c r="A4" s="17">
        <v>8.6839999999999997E-4</v>
      </c>
      <c r="B4" s="18">
        <v>2650</v>
      </c>
      <c r="C4" s="19">
        <v>1080</v>
      </c>
      <c r="D4" s="17">
        <v>1.4799999999999999E-4</v>
      </c>
      <c r="E4" s="17">
        <f t="shared" si="0"/>
        <v>0.14799999999999999</v>
      </c>
      <c r="F4" s="20">
        <f t="shared" si="1"/>
        <v>13.362991604859053</v>
      </c>
      <c r="G4" s="21">
        <f t="shared" si="2"/>
        <v>3.2112240464948347</v>
      </c>
      <c r="H4" s="26">
        <v>3.2112238639635544</v>
      </c>
      <c r="I4" s="28">
        <f t="shared" si="3"/>
        <v>2.9588021187301385E-2</v>
      </c>
      <c r="J4" s="21">
        <f t="shared" si="4"/>
        <v>2.1560401248784482E-2</v>
      </c>
      <c r="K4" s="5">
        <f t="shared" si="5"/>
        <v>1.8253128031275878E-7</v>
      </c>
      <c r="M4" s="29" t="s">
        <v>12</v>
      </c>
      <c r="N4" s="29"/>
      <c r="O4" s="29" t="s">
        <v>44</v>
      </c>
      <c r="P4" s="29"/>
    </row>
    <row r="5" spans="1:16">
      <c r="A5" s="17">
        <v>8.6839999999999997E-4</v>
      </c>
      <c r="B5" s="18">
        <v>2650</v>
      </c>
      <c r="C5" s="19">
        <v>1080</v>
      </c>
      <c r="D5" s="17">
        <v>1.9699999999999999E-4</v>
      </c>
      <c r="E5" s="17">
        <f t="shared" si="0"/>
        <v>0.19699999999999998</v>
      </c>
      <c r="F5" s="20">
        <f t="shared" si="1"/>
        <v>26.113245243141204</v>
      </c>
      <c r="G5" s="21">
        <f t="shared" si="2"/>
        <v>1.983215085383228</v>
      </c>
      <c r="H5" s="26">
        <v>1.9832150573988592</v>
      </c>
      <c r="I5" s="28">
        <f t="shared" si="3"/>
        <v>4.343787409087984E-2</v>
      </c>
      <c r="J5" s="21">
        <f t="shared" si="4"/>
        <v>3.8200219688827468E-2</v>
      </c>
      <c r="K5" s="5">
        <f t="shared" si="5"/>
        <v>2.7984368822231431E-8</v>
      </c>
      <c r="M5" s="29" t="s">
        <v>32</v>
      </c>
      <c r="N5" s="29"/>
      <c r="O5" s="29" t="s">
        <v>45</v>
      </c>
      <c r="P5" s="29"/>
    </row>
    <row r="6" spans="1:16">
      <c r="A6" s="17">
        <v>8.6839999999999997E-4</v>
      </c>
      <c r="B6" s="18">
        <v>2650</v>
      </c>
      <c r="C6" s="19">
        <v>1080</v>
      </c>
      <c r="D6" s="17">
        <v>2.4600000000000002E-4</v>
      </c>
      <c r="E6" s="17">
        <f t="shared" si="0"/>
        <v>0.24600000000000002</v>
      </c>
      <c r="F6" s="20">
        <f t="shared" si="1"/>
        <v>42.684493666068505</v>
      </c>
      <c r="G6" s="21">
        <f t="shared" si="2"/>
        <v>1.4452995998814748</v>
      </c>
      <c r="H6" s="26">
        <v>1.445299594000873</v>
      </c>
      <c r="I6" s="28">
        <f>SQRT(((4/3)*(1/H6)*((B6-C6)/C6)*9.8*D6))</f>
        <v>5.6860276575569704E-2</v>
      </c>
      <c r="J6" s="21">
        <f t="shared" si="4"/>
        <v>5.9566711192998632E-2</v>
      </c>
      <c r="K6" s="5">
        <f t="shared" si="5"/>
        <v>5.8806017833035185E-9</v>
      </c>
      <c r="M6" s="29" t="s">
        <v>13</v>
      </c>
      <c r="N6" s="29"/>
      <c r="O6" s="29"/>
      <c r="P6" s="29"/>
    </row>
    <row r="7" spans="1:16">
      <c r="A7" s="17">
        <v>8.6839999999999997E-4</v>
      </c>
      <c r="B7" s="18">
        <v>2650</v>
      </c>
      <c r="C7" s="19">
        <v>1080</v>
      </c>
      <c r="D7" s="17">
        <v>2.9500000000000001E-4</v>
      </c>
      <c r="E7" s="17">
        <f t="shared" si="0"/>
        <v>0.29500000000000004</v>
      </c>
      <c r="F7" s="20">
        <f t="shared" si="1"/>
        <v>62.704019922937995</v>
      </c>
      <c r="G7" s="21">
        <f t="shared" si="2"/>
        <v>1.1549630964133486</v>
      </c>
      <c r="H7" s="26">
        <v>1.1549630948882019</v>
      </c>
      <c r="I7" s="28">
        <f t="shared" si="3"/>
        <v>6.9654200065339747E-2</v>
      </c>
      <c r="J7" s="21">
        <f t="shared" si="4"/>
        <v>8.5659875761297938E-2</v>
      </c>
      <c r="K7" s="5">
        <f t="shared" si="5"/>
        <v>1.5251466756183163E-9</v>
      </c>
      <c r="M7" s="29" t="s">
        <v>28</v>
      </c>
      <c r="N7" s="29"/>
      <c r="O7" s="29"/>
      <c r="P7" s="29"/>
    </row>
    <row r="8" spans="1:16">
      <c r="A8" s="17">
        <v>8.6839999999999997E-4</v>
      </c>
      <c r="B8" s="18">
        <v>2650</v>
      </c>
      <c r="C8" s="19">
        <v>1080</v>
      </c>
      <c r="D8" s="17">
        <v>3.4400000000000001E-4</v>
      </c>
      <c r="E8" s="17">
        <f t="shared" si="0"/>
        <v>0.34400000000000003</v>
      </c>
      <c r="F8" s="20">
        <f t="shared" si="1"/>
        <v>85.851790860538543</v>
      </c>
      <c r="G8" s="21">
        <f t="shared" si="2"/>
        <v>0.9769434772314558</v>
      </c>
      <c r="H8" s="26">
        <v>0.97694347677249627</v>
      </c>
      <c r="I8" s="28">
        <f t="shared" si="3"/>
        <v>8.1783342675835521E-2</v>
      </c>
      <c r="J8" s="21">
        <f t="shared" si="4"/>
        <v>0.11647971339372538</v>
      </c>
      <c r="K8" s="5">
        <f t="shared" si="5"/>
        <v>4.5895953704189196E-10</v>
      </c>
      <c r="M8" s="29" t="s">
        <v>14</v>
      </c>
      <c r="N8" s="29"/>
      <c r="O8" s="29"/>
      <c r="P8" s="29"/>
    </row>
    <row r="9" spans="1:16">
      <c r="A9" s="17">
        <v>8.6839999999999997E-4</v>
      </c>
      <c r="B9" s="18">
        <v>2650</v>
      </c>
      <c r="C9" s="19">
        <v>1080</v>
      </c>
      <c r="D9" s="17">
        <v>3.9300000000000001E-4</v>
      </c>
      <c r="E9" s="17">
        <f t="shared" si="0"/>
        <v>0.39300000000000002</v>
      </c>
      <c r="F9" s="20">
        <f t="shared" si="1"/>
        <v>111.8576664743929</v>
      </c>
      <c r="G9" s="21">
        <f t="shared" si="2"/>
        <v>0.8581021076661961</v>
      </c>
      <c r="H9" s="26">
        <v>0.85810210751204685</v>
      </c>
      <c r="I9" s="28">
        <f t="shared" si="3"/>
        <v>9.3271110054599621E-2</v>
      </c>
      <c r="J9" s="21">
        <f t="shared" si="4"/>
        <v>0.15202622409028099</v>
      </c>
      <c r="K9" s="5">
        <f t="shared" si="5"/>
        <v>1.5414924892098725E-10</v>
      </c>
      <c r="M9" s="29"/>
      <c r="N9" s="29"/>
      <c r="O9" s="29"/>
      <c r="P9" s="29"/>
    </row>
    <row r="10" spans="1:16">
      <c r="A10" s="17">
        <v>8.6839999999999997E-4</v>
      </c>
      <c r="B10" s="18">
        <v>2650</v>
      </c>
      <c r="C10" s="19">
        <v>1080</v>
      </c>
      <c r="D10" s="17">
        <v>4.4200000000000001E-4</v>
      </c>
      <c r="E10" s="17">
        <f t="shared" si="0"/>
        <v>0.442</v>
      </c>
      <c r="F10" s="20">
        <f t="shared" si="1"/>
        <v>140.49311775251394</v>
      </c>
      <c r="G10" s="21">
        <f t="shared" si="2"/>
        <v>0.77383707840489413</v>
      </c>
      <c r="H10" s="26">
        <v>0.77383707834858717</v>
      </c>
      <c r="I10" s="28">
        <f t="shared" si="3"/>
        <v>0.10416137919942207</v>
      </c>
      <c r="J10" s="21">
        <f t="shared" si="4"/>
        <v>0.19229940785096475</v>
      </c>
      <c r="K10" s="5">
        <f t="shared" si="5"/>
        <v>5.6306959095309139E-11</v>
      </c>
      <c r="M10" s="29" t="s">
        <v>15</v>
      </c>
      <c r="N10" s="29"/>
      <c r="O10" s="29"/>
      <c r="P10" s="29"/>
    </row>
    <row r="11" spans="1:16">
      <c r="A11" s="17">
        <v>8.6839999999999997E-4</v>
      </c>
      <c r="B11" s="18">
        <v>2650</v>
      </c>
      <c r="C11" s="19">
        <v>1080</v>
      </c>
      <c r="D11" s="17">
        <v>4.9100000000000001E-4</v>
      </c>
      <c r="E11" s="17">
        <f t="shared" si="0"/>
        <v>0.49099999999999999</v>
      </c>
      <c r="F11" s="20">
        <f t="shared" si="1"/>
        <v>171.56330607014132</v>
      </c>
      <c r="G11" s="21">
        <f t="shared" si="2"/>
        <v>0.71135844337893517</v>
      </c>
      <c r="H11" s="26">
        <v>0.71135844335696907</v>
      </c>
      <c r="I11" s="28">
        <f t="shared" si="3"/>
        <v>0.11450299734182125</v>
      </c>
      <c r="J11" s="21">
        <f t="shared" si="4"/>
        <v>0.23729926467577669</v>
      </c>
      <c r="K11" s="5">
        <f t="shared" si="5"/>
        <v>2.196609560911611E-11</v>
      </c>
      <c r="M11" s="29" t="s">
        <v>29</v>
      </c>
      <c r="N11" s="29"/>
      <c r="O11" s="29"/>
      <c r="P11" s="29"/>
    </row>
    <row r="12" spans="1:16">
      <c r="A12" s="17">
        <v>8.6839999999999997E-4</v>
      </c>
      <c r="B12" s="18">
        <v>2650</v>
      </c>
      <c r="C12" s="19">
        <v>1080</v>
      </c>
      <c r="D12" s="17">
        <v>5.4000000000000001E-4</v>
      </c>
      <c r="E12" s="17">
        <f t="shared" si="0"/>
        <v>0.54</v>
      </c>
      <c r="F12" s="20">
        <f t="shared" si="1"/>
        <v>204.90058836828985</v>
      </c>
      <c r="G12" s="21">
        <f t="shared" si="2"/>
        <v>0.6634186803046056</v>
      </c>
      <c r="H12" s="26">
        <v>0.66341868029557294</v>
      </c>
      <c r="I12" s="28">
        <f t="shared" si="3"/>
        <v>0.12434358556186088</v>
      </c>
      <c r="J12" s="21">
        <f t="shared" si="4"/>
        <v>0.28702579456471672</v>
      </c>
      <c r="K12" s="5">
        <f t="shared" si="5"/>
        <v>9.0326635060478111E-12</v>
      </c>
      <c r="M12" s="29" t="s">
        <v>30</v>
      </c>
      <c r="N12" s="29"/>
      <c r="O12" s="29"/>
      <c r="P12" s="29"/>
    </row>
    <row r="13" spans="1:16">
      <c r="A13" s="17">
        <v>8.6839999999999997E-4</v>
      </c>
      <c r="B13" s="18">
        <v>2650</v>
      </c>
      <c r="C13" s="19">
        <v>1080</v>
      </c>
      <c r="D13" s="17">
        <v>5.8900000000000001E-4</v>
      </c>
      <c r="E13" s="17">
        <f t="shared" si="0"/>
        <v>0.58899999999999997</v>
      </c>
      <c r="F13" s="20">
        <f t="shared" si="1"/>
        <v>240.35940494398793</v>
      </c>
      <c r="G13" s="21">
        <f t="shared" si="2"/>
        <v>0.62562842384334849</v>
      </c>
      <c r="H13" s="26">
        <v>0.62562842383947292</v>
      </c>
      <c r="I13" s="28">
        <f t="shared" si="3"/>
        <v>0.13372720457017595</v>
      </c>
      <c r="J13" s="21">
        <f t="shared" si="4"/>
        <v>0.34147899751778499</v>
      </c>
      <c r="K13" s="5">
        <f t="shared" si="5"/>
        <v>3.8755665343614965E-12</v>
      </c>
      <c r="M13" s="29"/>
      <c r="N13" s="29"/>
      <c r="O13" s="29"/>
      <c r="P13" s="29"/>
    </row>
    <row r="14" spans="1:16">
      <c r="A14" s="17">
        <v>8.6839999999999997E-4</v>
      </c>
      <c r="B14" s="18">
        <v>2650</v>
      </c>
      <c r="C14" s="19">
        <v>1080</v>
      </c>
      <c r="D14" s="17">
        <v>6.38E-4</v>
      </c>
      <c r="E14" s="17">
        <f t="shared" si="0"/>
        <v>0.63800000000000001</v>
      </c>
      <c r="F14" s="20">
        <f t="shared" si="1"/>
        <v>277.81228993969864</v>
      </c>
      <c r="G14" s="21">
        <f t="shared" si="2"/>
        <v>0.59518496940786936</v>
      </c>
      <c r="H14" s="26">
        <v>0.59518496940614729</v>
      </c>
      <c r="I14" s="28">
        <f t="shared" si="3"/>
        <v>0.1426936727885694</v>
      </c>
      <c r="J14" s="21">
        <f t="shared" si="4"/>
        <v>0.40065887353498142</v>
      </c>
      <c r="K14" s="5">
        <f t="shared" si="5"/>
        <v>1.7220669334960803E-12</v>
      </c>
      <c r="M14" s="29" t="s">
        <v>31</v>
      </c>
      <c r="N14" s="29"/>
      <c r="O14" s="29"/>
      <c r="P14" s="29"/>
    </row>
    <row r="15" spans="1:16">
      <c r="A15" s="17">
        <v>8.6839999999999997E-4</v>
      </c>
      <c r="B15" s="18">
        <v>2650</v>
      </c>
      <c r="C15" s="19">
        <v>1080</v>
      </c>
      <c r="D15" s="17">
        <v>6.87E-4</v>
      </c>
      <c r="E15" s="17">
        <f t="shared" si="0"/>
        <v>0.68700000000000006</v>
      </c>
      <c r="F15" s="20">
        <f t="shared" si="1"/>
        <v>317.1467481640608</v>
      </c>
      <c r="G15" s="21">
        <f t="shared" si="2"/>
        <v>0.57022008853938877</v>
      </c>
      <c r="H15" s="26">
        <v>0.57022008853860096</v>
      </c>
      <c r="I15" s="28">
        <f t="shared" si="3"/>
        <v>0.15127858949530107</v>
      </c>
      <c r="J15" s="21">
        <f t="shared" si="4"/>
        <v>0.4645654226163059</v>
      </c>
      <c r="K15" s="5">
        <f t="shared" si="5"/>
        <v>7.8781425827401108E-13</v>
      </c>
      <c r="M15" s="29" t="s">
        <v>20</v>
      </c>
      <c r="N15" s="29"/>
      <c r="O15" s="29"/>
      <c r="P15" s="29"/>
    </row>
    <row r="16" spans="1:16">
      <c r="A16" s="17">
        <v>8.6839999999999997E-4</v>
      </c>
      <c r="B16" s="18">
        <v>2650</v>
      </c>
      <c r="C16" s="19">
        <v>1080</v>
      </c>
      <c r="D16" s="17">
        <v>7.36E-4</v>
      </c>
      <c r="E16" s="17">
        <f t="shared" si="0"/>
        <v>0.73599999999999999</v>
      </c>
      <c r="F16" s="20">
        <f t="shared" si="1"/>
        <v>358.26279113966154</v>
      </c>
      <c r="G16" s="21">
        <f t="shared" si="2"/>
        <v>0.54944327282864902</v>
      </c>
      <c r="H16" s="26">
        <v>0.54944327282828009</v>
      </c>
      <c r="I16" s="28">
        <f t="shared" si="3"/>
        <v>0.15951364224040304</v>
      </c>
      <c r="J16" s="21">
        <f t="shared" si="4"/>
        <v>0.5331986447617586</v>
      </c>
      <c r="K16" s="5">
        <f t="shared" si="5"/>
        <v>3.6892711108293952E-13</v>
      </c>
      <c r="M16" s="29"/>
      <c r="N16" s="29"/>
      <c r="O16" s="29"/>
      <c r="P16" s="29"/>
    </row>
    <row r="17" spans="1:16">
      <c r="A17" s="17">
        <v>8.6839999999999997E-4</v>
      </c>
      <c r="B17" s="18">
        <v>2650</v>
      </c>
      <c r="C17" s="19">
        <v>1080</v>
      </c>
      <c r="D17" s="17">
        <v>7.85E-4</v>
      </c>
      <c r="E17" s="17">
        <f t="shared" si="0"/>
        <v>0.78500000000000003</v>
      </c>
      <c r="F17" s="20">
        <f t="shared" si="1"/>
        <v>401.0709748326982</v>
      </c>
      <c r="G17" s="21">
        <f t="shared" si="2"/>
        <v>0.53193593554891805</v>
      </c>
      <c r="H17" s="26">
        <v>0.53193593554874175</v>
      </c>
      <c r="I17" s="28">
        <f t="shared" si="3"/>
        <v>0.16742700855412335</v>
      </c>
      <c r="J17" s="21">
        <f t="shared" si="4"/>
        <v>0.60655853997133946</v>
      </c>
      <c r="K17" s="5">
        <f t="shared" si="5"/>
        <v>1.7630341631047486E-13</v>
      </c>
      <c r="M17" s="29" t="s">
        <v>33</v>
      </c>
      <c r="N17" s="29"/>
      <c r="O17" s="29"/>
      <c r="P17" s="29"/>
    </row>
    <row r="18" spans="1:16">
      <c r="A18" s="17">
        <v>8.6839999999999997E-4</v>
      </c>
      <c r="B18" s="18">
        <v>2650</v>
      </c>
      <c r="C18" s="19">
        <v>1080</v>
      </c>
      <c r="D18" s="17">
        <v>8.34E-4</v>
      </c>
      <c r="E18" s="17">
        <f t="shared" si="0"/>
        <v>0.83399999999999996</v>
      </c>
      <c r="F18" s="20">
        <f t="shared" si="1"/>
        <v>445.49082147745281</v>
      </c>
      <c r="G18" s="21">
        <f t="shared" si="2"/>
        <v>0.51702727969821283</v>
      </c>
      <c r="H18" s="26">
        <v>0.51702727969812712</v>
      </c>
      <c r="I18" s="28">
        <f t="shared" si="3"/>
        <v>0.17504376696575721</v>
      </c>
      <c r="J18" s="21">
        <f t="shared" si="4"/>
        <v>0.68464510824504843</v>
      </c>
      <c r="K18" s="5">
        <f t="shared" si="5"/>
        <v>8.5709217501062085E-14</v>
      </c>
      <c r="M18" s="29" t="s">
        <v>38</v>
      </c>
      <c r="N18" s="29"/>
      <c r="O18" s="29"/>
      <c r="P18" s="29"/>
    </row>
    <row r="19" spans="1:16">
      <c r="A19" s="17">
        <v>8.6839999999999997E-4</v>
      </c>
      <c r="B19" s="18">
        <v>2650</v>
      </c>
      <c r="C19" s="19">
        <v>1080</v>
      </c>
      <c r="D19" s="17">
        <v>8.83E-4</v>
      </c>
      <c r="E19" s="17">
        <f t="shared" si="0"/>
        <v>0.88300000000000001</v>
      </c>
      <c r="F19" s="20">
        <f t="shared" si="1"/>
        <v>491.4495379905058</v>
      </c>
      <c r="G19" s="21">
        <f t="shared" si="2"/>
        <v>0.50421652620506763</v>
      </c>
      <c r="H19" s="26">
        <v>0.50421652620502544</v>
      </c>
      <c r="I19" s="28">
        <f t="shared" si="3"/>
        <v>0.18238628124146039</v>
      </c>
      <c r="J19" s="21">
        <f t="shared" si="4"/>
        <v>0.76745834958288561</v>
      </c>
      <c r="K19" s="5">
        <f t="shared" si="5"/>
        <v>4.2188474935755949E-14</v>
      </c>
      <c r="M19" s="29" t="s">
        <v>39</v>
      </c>
      <c r="N19" s="29"/>
      <c r="O19" s="29"/>
      <c r="P19" s="29"/>
    </row>
    <row r="20" spans="1:16">
      <c r="A20" s="17">
        <v>8.6839999999999997E-4</v>
      </c>
      <c r="B20" s="18">
        <v>2650</v>
      </c>
      <c r="C20" s="19">
        <v>1080</v>
      </c>
      <c r="D20" s="17">
        <v>9.3199999999999999E-4</v>
      </c>
      <c r="E20" s="17">
        <f t="shared" si="0"/>
        <v>0.93199999999999994</v>
      </c>
      <c r="F20" s="20">
        <f t="shared" si="1"/>
        <v>538.8809655854983</v>
      </c>
      <c r="G20" s="21">
        <f t="shared" si="2"/>
        <v>0.49312256637456053</v>
      </c>
      <c r="H20" s="26">
        <v>0.49312256637453961</v>
      </c>
      <c r="I20" s="28">
        <f t="shared" si="3"/>
        <v>0.18947454470582506</v>
      </c>
      <c r="J20" s="21">
        <f t="shared" si="4"/>
        <v>0.8549982639848509</v>
      </c>
      <c r="K20" s="5">
        <f t="shared" si="5"/>
        <v>2.0927704014184201E-14</v>
      </c>
      <c r="M20" s="29"/>
      <c r="N20" s="29"/>
      <c r="O20" s="29"/>
      <c r="P20" s="29"/>
    </row>
    <row r="21" spans="1:16">
      <c r="A21" s="17">
        <v>8.6839999999999997E-4</v>
      </c>
      <c r="B21" s="18">
        <v>2650</v>
      </c>
      <c r="C21" s="19">
        <v>1080</v>
      </c>
      <c r="D21" s="17">
        <v>9.810000000000001E-4</v>
      </c>
      <c r="E21" s="17">
        <f t="shared" si="0"/>
        <v>0.98100000000000009</v>
      </c>
      <c r="F21" s="20">
        <f t="shared" si="1"/>
        <v>587.72471136304887</v>
      </c>
      <c r="G21" s="21">
        <f t="shared" si="2"/>
        <v>0.48345042565802043</v>
      </c>
      <c r="H21" s="26">
        <v>0.48345042565800955</v>
      </c>
      <c r="I21" s="28">
        <f t="shared" si="3"/>
        <v>0.19632648216016443</v>
      </c>
      <c r="J21" s="21">
        <f t="shared" si="4"/>
        <v>0.94726485145094463</v>
      </c>
      <c r="K21" s="5">
        <f t="shared" si="5"/>
        <v>1.0880185641326534E-14</v>
      </c>
      <c r="M21" s="29" t="s">
        <v>41</v>
      </c>
      <c r="N21" s="29"/>
      <c r="O21" s="29"/>
      <c r="P21" s="29"/>
    </row>
    <row r="22" spans="1:16">
      <c r="A22" s="17">
        <v>8.6839999999999997E-4</v>
      </c>
      <c r="B22" s="18">
        <v>2650</v>
      </c>
      <c r="C22" s="19">
        <v>1080</v>
      </c>
      <c r="D22" s="17">
        <v>1.0300000000000001E-3</v>
      </c>
      <c r="E22" s="17">
        <f t="shared" si="0"/>
        <v>1.03</v>
      </c>
      <c r="F22" s="20">
        <f t="shared" si="1"/>
        <v>637.9254244903168</v>
      </c>
      <c r="G22" s="21">
        <f t="shared" si="2"/>
        <v>0.47496835891027722</v>
      </c>
      <c r="H22" s="26">
        <v>0.47496835891027217</v>
      </c>
      <c r="I22" s="28">
        <f t="shared" si="3"/>
        <v>0.20295821162388386</v>
      </c>
      <c r="J22" s="21">
        <f t="shared" si="4"/>
        <v>1.0442581119811662</v>
      </c>
      <c r="K22" s="5">
        <f t="shared" si="5"/>
        <v>5.0515147620444623E-15</v>
      </c>
      <c r="M22" s="29" t="s">
        <v>40</v>
      </c>
      <c r="N22" s="29"/>
      <c r="O22" s="29"/>
      <c r="P22" s="29"/>
    </row>
    <row r="23" spans="1:16">
      <c r="A23" s="17">
        <v>8.6839999999999997E-4</v>
      </c>
      <c r="B23" s="18">
        <v>2650</v>
      </c>
      <c r="C23" s="19">
        <v>1080</v>
      </c>
      <c r="D23" s="17">
        <v>1.0790000000000001E-3</v>
      </c>
      <c r="E23" s="17">
        <f t="shared" si="0"/>
        <v>1.0790000000000002</v>
      </c>
      <c r="F23" s="20">
        <f t="shared" si="1"/>
        <v>689.43218831069953</v>
      </c>
      <c r="G23" s="21">
        <f t="shared" si="2"/>
        <v>0.46749185609504057</v>
      </c>
      <c r="H23" s="26">
        <v>0.46749185609503813</v>
      </c>
      <c r="I23" s="28">
        <f t="shared" si="3"/>
        <v>0.20938426996660475</v>
      </c>
      <c r="J23" s="21">
        <f t="shared" si="4"/>
        <v>1.145978045575516</v>
      </c>
      <c r="K23" s="5">
        <f t="shared" si="5"/>
        <v>2.4424906541753444E-15</v>
      </c>
      <c r="M23" s="29"/>
      <c r="N23" s="29"/>
      <c r="O23" s="29"/>
      <c r="P23" s="29"/>
    </row>
    <row r="24" spans="1:16">
      <c r="A24" s="17">
        <v>8.6839999999999997E-4</v>
      </c>
      <c r="B24" s="18">
        <v>2650</v>
      </c>
      <c r="C24" s="19">
        <v>1080</v>
      </c>
      <c r="D24" s="17">
        <v>1.1280000000000001E-3</v>
      </c>
      <c r="E24" s="17">
        <f t="shared" si="0"/>
        <v>1.1280000000000001</v>
      </c>
      <c r="F24" s="20">
        <f t="shared" si="1"/>
        <v>742.19800620685396</v>
      </c>
      <c r="G24" s="21">
        <f t="shared" si="2"/>
        <v>0.46087225059101278</v>
      </c>
      <c r="H24" s="26">
        <v>0.46087225059101167</v>
      </c>
      <c r="I24" s="28">
        <f t="shared" si="3"/>
        <v>0.2156178069684303</v>
      </c>
      <c r="J24" s="21">
        <f t="shared" si="4"/>
        <v>1.2524246522339939</v>
      </c>
      <c r="K24" s="5">
        <f t="shared" si="5"/>
        <v>1.1102230246251565E-15</v>
      </c>
      <c r="M24" s="29" t="s">
        <v>42</v>
      </c>
      <c r="N24" s="29"/>
      <c r="O24" s="29"/>
      <c r="P24" s="29"/>
    </row>
    <row r="25" spans="1:16">
      <c r="A25" s="17">
        <v>8.6839999999999997E-4</v>
      </c>
      <c r="B25" s="18">
        <v>2650</v>
      </c>
      <c r="C25" s="19">
        <v>1080</v>
      </c>
      <c r="D25" s="17">
        <v>1.1770000000000001E-3</v>
      </c>
      <c r="E25" s="17">
        <f t="shared" si="0"/>
        <v>1.177</v>
      </c>
      <c r="F25" s="20">
        <f t="shared" si="1"/>
        <v>796.17936389910221</v>
      </c>
      <c r="G25" s="21">
        <f t="shared" si="2"/>
        <v>0.45498846051242581</v>
      </c>
      <c r="H25" s="26">
        <v>0.45498846051242481</v>
      </c>
      <c r="I25" s="28">
        <f t="shared" si="3"/>
        <v>0.22167075218735841</v>
      </c>
      <c r="J25" s="21">
        <f t="shared" si="4"/>
        <v>1.3635979319566001</v>
      </c>
      <c r="K25" s="5">
        <f t="shared" si="5"/>
        <v>9.9920072216264089E-16</v>
      </c>
      <c r="M25" s="29" t="s">
        <v>43</v>
      </c>
      <c r="N25" s="29"/>
      <c r="O25" s="29"/>
      <c r="P25" s="29"/>
    </row>
    <row r="26" spans="1:16">
      <c r="A26" s="17">
        <v>8.6839999999999997E-4</v>
      </c>
      <c r="B26" s="18">
        <v>2650</v>
      </c>
      <c r="C26" s="19">
        <v>1080</v>
      </c>
      <c r="D26" s="17">
        <v>1.2260000000000001E-3</v>
      </c>
      <c r="E26" s="17">
        <f t="shared" si="0"/>
        <v>1.2260000000000002</v>
      </c>
      <c r="F26" s="20">
        <f t="shared" si="1"/>
        <v>851.33585453624198</v>
      </c>
      <c r="G26" s="21">
        <f t="shared" si="2"/>
        <v>0.44974090488277857</v>
      </c>
      <c r="H26" s="26">
        <v>0.44974090488277829</v>
      </c>
      <c r="I26" s="28">
        <f t="shared" si="3"/>
        <v>0.22755395859499292</v>
      </c>
      <c r="J26" s="21">
        <f t="shared" si="4"/>
        <v>1.4794978847433342</v>
      </c>
      <c r="K26" s="5">
        <f t="shared" si="5"/>
        <v>2.7755575615628914E-16</v>
      </c>
      <c r="M26" s="29"/>
      <c r="N26" s="29"/>
      <c r="O26" s="29"/>
      <c r="P26" s="29"/>
    </row>
    <row r="27" spans="1:16">
      <c r="A27" s="17">
        <v>8.6839999999999997E-4</v>
      </c>
      <c r="B27" s="18">
        <v>2650</v>
      </c>
      <c r="C27" s="19">
        <v>1080</v>
      </c>
      <c r="D27" s="17">
        <v>1.2750000000000001E-3</v>
      </c>
      <c r="E27" s="17">
        <f t="shared" si="0"/>
        <v>1.2750000000000001</v>
      </c>
      <c r="F27" s="20">
        <f t="shared" si="1"/>
        <v>907.62985574053232</v>
      </c>
      <c r="G27" s="21">
        <f t="shared" si="2"/>
        <v>0.44504695650938036</v>
      </c>
      <c r="H27" s="26">
        <v>0.44504695650938014</v>
      </c>
      <c r="I27" s="28">
        <f t="shared" si="3"/>
        <v>0.23327732644471422</v>
      </c>
      <c r="J27" s="21">
        <f t="shared" si="4"/>
        <v>1.6001245105941966</v>
      </c>
      <c r="K27" s="5">
        <f t="shared" si="5"/>
        <v>2.2204460492503131E-16</v>
      </c>
      <c r="M27" s="29" t="s">
        <v>35</v>
      </c>
      <c r="N27" s="29"/>
      <c r="O27" s="29"/>
      <c r="P27" s="29"/>
    </row>
    <row r="28" spans="1:16">
      <c r="A28" s="17">
        <v>8.6839999999999997E-4</v>
      </c>
      <c r="B28" s="18">
        <v>2650</v>
      </c>
      <c r="C28" s="19">
        <v>1080</v>
      </c>
      <c r="D28" s="17">
        <v>1.3240000000000001E-3</v>
      </c>
      <c r="E28" s="17">
        <f t="shared" si="0"/>
        <v>1.3240000000000001</v>
      </c>
      <c r="F28" s="20">
        <f t="shared" si="1"/>
        <v>965.02624992809876</v>
      </c>
      <c r="G28" s="21">
        <f t="shared" si="2"/>
        <v>0.44083749826476104</v>
      </c>
      <c r="H28" s="26">
        <v>0.44083749826476104</v>
      </c>
      <c r="I28" s="28">
        <f t="shared" si="3"/>
        <v>0.23884991034531178</v>
      </c>
      <c r="J28" s="21">
        <f t="shared" si="4"/>
        <v>1.7254778095091872</v>
      </c>
      <c r="K28" s="5">
        <f t="shared" si="5"/>
        <v>0</v>
      </c>
      <c r="M28" s="29" t="s">
        <v>21</v>
      </c>
      <c r="N28" s="29"/>
      <c r="O28" s="29"/>
      <c r="P28" s="29"/>
    </row>
    <row r="29" spans="1:16">
      <c r="A29" s="17">
        <v>8.6839999999999997E-4</v>
      </c>
      <c r="B29" s="18">
        <v>2650</v>
      </c>
      <c r="C29" s="19">
        <v>1080</v>
      </c>
      <c r="D29" s="17">
        <v>1.3730000000000001E-3</v>
      </c>
      <c r="E29" s="17">
        <f t="shared" si="0"/>
        <v>1.373</v>
      </c>
      <c r="F29" s="20">
        <f t="shared" si="1"/>
        <v>1023.4921809028491</v>
      </c>
      <c r="G29" s="21">
        <f t="shared" si="2"/>
        <v>0.43705428336895868</v>
      </c>
      <c r="H29" s="26">
        <v>0.43705428336895852</v>
      </c>
      <c r="I29" s="28">
        <f t="shared" si="3"/>
        <v>0.24428001206448735</v>
      </c>
      <c r="J29" s="21">
        <f t="shared" si="4"/>
        <v>1.855557781488306</v>
      </c>
      <c r="K29" s="5">
        <f t="shared" si="5"/>
        <v>1.6653345369377348E-16</v>
      </c>
    </row>
    <row r="30" spans="1:16">
      <c r="A30" s="17">
        <v>8.6839999999999997E-4</v>
      </c>
      <c r="B30" s="18">
        <v>2650</v>
      </c>
      <c r="C30" s="19">
        <v>1080</v>
      </c>
      <c r="D30" s="17">
        <v>1.4220000000000001E-3</v>
      </c>
      <c r="E30" s="17">
        <f t="shared" si="0"/>
        <v>1.4220000000000002</v>
      </c>
      <c r="F30" s="20">
        <f t="shared" si="1"/>
        <v>1082.9968410346023</v>
      </c>
      <c r="G30" s="21">
        <f t="shared" si="2"/>
        <v>0.4336478894389359</v>
      </c>
      <c r="H30" s="26">
        <v>0.4336478894389359</v>
      </c>
      <c r="I30" s="28">
        <f t="shared" si="3"/>
        <v>0.24957526119322995</v>
      </c>
      <c r="J30" s="21">
        <f t="shared" si="4"/>
        <v>1.9903644265315525</v>
      </c>
      <c r="K30" s="5">
        <f t="shared" si="5"/>
        <v>0</v>
      </c>
    </row>
    <row r="31" spans="1:16">
      <c r="A31" s="17">
        <v>8.6839999999999997E-4</v>
      </c>
      <c r="B31" s="18">
        <v>2650</v>
      </c>
      <c r="C31" s="19">
        <v>1080</v>
      </c>
      <c r="D31" s="17">
        <v>1.4710000000000001E-3</v>
      </c>
      <c r="E31" s="17">
        <f t="shared" si="0"/>
        <v>1.4710000000000001</v>
      </c>
      <c r="F31" s="20">
        <f t="shared" si="1"/>
        <v>1143.5112843676682</v>
      </c>
      <c r="G31" s="21">
        <f t="shared" si="2"/>
        <v>0.43057611649754401</v>
      </c>
      <c r="H31" s="26">
        <v>0.43057611649754401</v>
      </c>
      <c r="I31" s="28">
        <f t="shared" si="3"/>
        <v>0.25474268546487</v>
      </c>
      <c r="J31" s="21">
        <f t="shared" si="4"/>
        <v>2.129897744638928</v>
      </c>
      <c r="K31" s="5">
        <f t="shared" si="5"/>
        <v>0</v>
      </c>
    </row>
    <row r="32" spans="1:16">
      <c r="A32" s="17">
        <v>8.6839999999999997E-4</v>
      </c>
      <c r="B32" s="18">
        <v>2650</v>
      </c>
      <c r="C32" s="19">
        <v>1080</v>
      </c>
      <c r="D32" s="17">
        <v>1.5200000000000001E-3</v>
      </c>
      <c r="E32" s="17">
        <f t="shared" si="0"/>
        <v>1.52</v>
      </c>
      <c r="F32" s="20">
        <f t="shared" si="1"/>
        <v>1205.0082618290237</v>
      </c>
      <c r="G32" s="21">
        <f t="shared" si="2"/>
        <v>0.42780272073681874</v>
      </c>
      <c r="H32" s="26">
        <v>0.42780272073681874</v>
      </c>
      <c r="I32" s="28">
        <f t="shared" si="3"/>
        <v>0.25978877223741909</v>
      </c>
      <c r="J32" s="21">
        <f t="shared" si="4"/>
        <v>2.274157735810431</v>
      </c>
      <c r="K32" s="5">
        <f t="shared" si="5"/>
        <v>0</v>
      </c>
    </row>
    <row r="33" spans="1:11">
      <c r="A33" s="17">
        <v>8.6839999999999997E-4</v>
      </c>
      <c r="B33" s="18">
        <v>2650</v>
      </c>
      <c r="C33" s="19">
        <v>1080</v>
      </c>
      <c r="D33" s="17">
        <v>1.5690000000000001E-3</v>
      </c>
      <c r="E33" s="17">
        <f t="shared" si="0"/>
        <v>1.5690000000000002</v>
      </c>
      <c r="F33" s="20">
        <f t="shared" si="1"/>
        <v>1267.4620753637689</v>
      </c>
      <c r="G33" s="21">
        <f t="shared" si="2"/>
        <v>0.42529640489547882</v>
      </c>
      <c r="H33" s="26">
        <v>0.42529640489547882</v>
      </c>
      <c r="I33" s="28">
        <f t="shared" si="3"/>
        <v>0.26471952240843144</v>
      </c>
      <c r="J33" s="21">
        <f t="shared" si="4"/>
        <v>2.4231444000460622</v>
      </c>
      <c r="K33" s="5">
        <f t="shared" si="5"/>
        <v>0</v>
      </c>
    </row>
    <row r="34" spans="1:11">
      <c r="A34" s="17">
        <v>8.6839999999999997E-4</v>
      </c>
      <c r="B34" s="18">
        <v>2650</v>
      </c>
      <c r="C34" s="19">
        <v>1080</v>
      </c>
      <c r="D34" s="17">
        <v>1.6180000000000001E-3</v>
      </c>
      <c r="E34" s="17">
        <f t="shared" si="0"/>
        <v>1.6180000000000001</v>
      </c>
      <c r="F34" s="20">
        <f t="shared" si="1"/>
        <v>1330.8484483560469</v>
      </c>
      <c r="G34" s="21">
        <f t="shared" si="2"/>
        <v>0.42303000669340557</v>
      </c>
      <c r="H34" s="26">
        <v>0.42303000669340557</v>
      </c>
      <c r="I34" s="28">
        <f t="shared" si="3"/>
        <v>0.26954049783156259</v>
      </c>
      <c r="J34" s="21">
        <f t="shared" si="4"/>
        <v>2.5768577373458217</v>
      </c>
      <c r="K34" s="5">
        <f t="shared" si="5"/>
        <v>0</v>
      </c>
    </row>
    <row r="35" spans="1:11">
      <c r="A35" s="17">
        <v>8.6839999999999997E-4</v>
      </c>
      <c r="B35" s="18">
        <v>2650</v>
      </c>
      <c r="C35" s="19">
        <v>1080</v>
      </c>
      <c r="D35" s="17">
        <v>1.6670000000000001E-3</v>
      </c>
      <c r="E35" s="17">
        <f t="shared" si="0"/>
        <v>1.667</v>
      </c>
      <c r="F35" s="20">
        <f t="shared" si="1"/>
        <v>1395.1444101236366</v>
      </c>
      <c r="G35" s="21">
        <f t="shared" si="2"/>
        <v>0.42097984152636264</v>
      </c>
      <c r="H35" s="26">
        <v>0.42097984152636264</v>
      </c>
      <c r="I35" s="28">
        <f t="shared" si="3"/>
        <v>0.27425686313711578</v>
      </c>
      <c r="J35" s="21">
        <f t="shared" si="4"/>
        <v>2.7352977477097093</v>
      </c>
      <c r="K35" s="5">
        <f t="shared" si="5"/>
        <v>0</v>
      </c>
    </row>
    <row r="36" spans="1:11">
      <c r="A36" s="17">
        <v>8.6839999999999997E-4</v>
      </c>
      <c r="B36" s="18">
        <v>2650</v>
      </c>
      <c r="C36" s="19">
        <v>1080</v>
      </c>
      <c r="D36" s="17">
        <v>1.7160000000000001E-3</v>
      </c>
      <c r="E36" s="17">
        <f t="shared" si="0"/>
        <v>1.716</v>
      </c>
      <c r="F36" s="20">
        <f t="shared" si="1"/>
        <v>1460.3281926250966</v>
      </c>
      <c r="G36" s="21">
        <f t="shared" si="2"/>
        <v>0.41912516633370078</v>
      </c>
      <c r="H36" s="26">
        <v>0.41912516633370078</v>
      </c>
      <c r="I36" s="28">
        <f t="shared" si="3"/>
        <v>0.27887342271971544</v>
      </c>
      <c r="J36" s="21">
        <f t="shared" si="4"/>
        <v>2.8984644311377252</v>
      </c>
      <c r="K36" s="5">
        <f t="shared" si="5"/>
        <v>0</v>
      </c>
    </row>
    <row r="37" spans="1:11">
      <c r="A37" s="17">
        <v>8.6839999999999997E-4</v>
      </c>
      <c r="B37" s="18">
        <v>2650</v>
      </c>
      <c r="C37" s="19">
        <v>1080</v>
      </c>
      <c r="D37" s="17">
        <v>1.7650000000000001E-3</v>
      </c>
      <c r="E37" s="17">
        <f t="shared" si="0"/>
        <v>1.7650000000000001</v>
      </c>
      <c r="F37" s="20">
        <f t="shared" si="1"/>
        <v>1526.3791378059225</v>
      </c>
      <c r="G37" s="21">
        <f t="shared" si="2"/>
        <v>0.41744773940726071</v>
      </c>
      <c r="H37" s="26">
        <v>0.41744773940726071</v>
      </c>
      <c r="I37" s="28">
        <f t="shared" si="3"/>
        <v>0.2833946535401492</v>
      </c>
      <c r="J37" s="21">
        <f t="shared" si="4"/>
        <v>3.0663577876298693</v>
      </c>
      <c r="K37" s="5">
        <f t="shared" si="5"/>
        <v>0</v>
      </c>
    </row>
    <row r="38" spans="1:11">
      <c r="A38" s="17">
        <v>8.6839999999999997E-4</v>
      </c>
      <c r="B38" s="18">
        <v>2650</v>
      </c>
      <c r="C38" s="19">
        <v>1080</v>
      </c>
      <c r="D38" s="17">
        <v>1.8140000000000001E-3</v>
      </c>
      <c r="E38" s="17">
        <f t="shared" si="0"/>
        <v>1.8140000000000001</v>
      </c>
      <c r="F38" s="20">
        <f t="shared" si="1"/>
        <v>1593.2776142472776</v>
      </c>
      <c r="G38" s="21">
        <f t="shared" si="2"/>
        <v>0.41593145673068854</v>
      </c>
      <c r="H38" s="26">
        <v>0.41593145673068854</v>
      </c>
      <c r="I38" s="28">
        <f t="shared" si="3"/>
        <v>0.28782473429143057</v>
      </c>
      <c r="J38" s="21">
        <f t="shared" si="4"/>
        <v>3.2389778171861412</v>
      </c>
      <c r="K38" s="5">
        <f t="shared" si="5"/>
        <v>0</v>
      </c>
    </row>
    <row r="39" spans="1:11">
      <c r="A39" s="17">
        <v>8.6839999999999997E-4</v>
      </c>
      <c r="B39" s="18">
        <v>2650</v>
      </c>
      <c r="C39" s="19">
        <v>1080</v>
      </c>
      <c r="D39" s="17">
        <v>1.8630000000000001E-3</v>
      </c>
      <c r="E39" s="17">
        <f t="shared" si="0"/>
        <v>1.863</v>
      </c>
      <c r="F39" s="20">
        <f t="shared" si="1"/>
        <v>1661.0049419773459</v>
      </c>
      <c r="G39" s="21">
        <f t="shared" si="2"/>
        <v>0.41456204979320582</v>
      </c>
      <c r="H39" s="26">
        <v>0.41456204979320582</v>
      </c>
      <c r="I39" s="28">
        <f t="shared" si="3"/>
        <v>0.29216757139795357</v>
      </c>
      <c r="J39" s="21">
        <f t="shared" si="4"/>
        <v>3.4163245198065413</v>
      </c>
      <c r="K39" s="5">
        <f t="shared" si="5"/>
        <v>0</v>
      </c>
    </row>
    <row r="40" spans="1:11">
      <c r="A40" s="17">
        <v>8.6839999999999997E-4</v>
      </c>
      <c r="B40" s="18">
        <v>2650</v>
      </c>
      <c r="C40" s="19">
        <v>1080</v>
      </c>
      <c r="D40" s="17">
        <v>1.9120000000000001E-3</v>
      </c>
      <c r="E40" s="17">
        <f t="shared" si="0"/>
        <v>1.9120000000000001</v>
      </c>
      <c r="F40" s="20">
        <f t="shared" si="1"/>
        <v>1729.5433244689712</v>
      </c>
      <c r="G40" s="21">
        <f t="shared" si="2"/>
        <v>0.41332683310911217</v>
      </c>
      <c r="H40" s="26">
        <v>0.41332683310911217</v>
      </c>
      <c r="I40" s="28">
        <f t="shared" si="3"/>
        <v>0.29642682224853051</v>
      </c>
      <c r="J40" s="21">
        <f t="shared" si="4"/>
        <v>3.59839789549107</v>
      </c>
      <c r="K40" s="5">
        <f t="shared" si="5"/>
        <v>0</v>
      </c>
    </row>
    <row r="41" spans="1:11">
      <c r="A41" s="17">
        <v>8.6839999999999997E-4</v>
      </c>
      <c r="B41" s="18">
        <v>2650</v>
      </c>
      <c r="C41" s="19">
        <v>1080</v>
      </c>
      <c r="D41" s="17">
        <v>1.9610000000000001E-3</v>
      </c>
      <c r="E41" s="17">
        <f t="shared" si="0"/>
        <v>1.9610000000000001</v>
      </c>
      <c r="F41" s="20">
        <f t="shared" si="1"/>
        <v>1798.8757869841436</v>
      </c>
      <c r="G41" s="21">
        <f t="shared" si="2"/>
        <v>0.41221449217667844</v>
      </c>
      <c r="H41" s="26">
        <v>0.41221449217667844</v>
      </c>
      <c r="I41" s="28">
        <f t="shared" si="3"/>
        <v>0.30060591600685638</v>
      </c>
      <c r="J41" s="21">
        <f t="shared" si="4"/>
        <v>3.7851979442397266</v>
      </c>
      <c r="K41" s="5">
        <f t="shared" si="5"/>
        <v>0</v>
      </c>
    </row>
    <row r="42" spans="1:11">
      <c r="A42" s="17">
        <v>8.6839999999999997E-4</v>
      </c>
      <c r="B42" s="18">
        <v>2650</v>
      </c>
      <c r="C42" s="19">
        <v>1080</v>
      </c>
      <c r="D42" s="17">
        <v>2.0100000000000001E-3</v>
      </c>
      <c r="E42" s="17">
        <f t="shared" si="0"/>
        <v>2.0100000000000002</v>
      </c>
      <c r="F42" s="20">
        <f t="shared" si="1"/>
        <v>1868.986120540857</v>
      </c>
      <c r="G42" s="21">
        <f t="shared" si="2"/>
        <v>0.41121490453019227</v>
      </c>
      <c r="H42" s="26">
        <v>0.41121490453019227</v>
      </c>
      <c r="I42" s="28">
        <f t="shared" si="3"/>
        <v>0.3047080722946926</v>
      </c>
      <c r="J42" s="21">
        <f t="shared" si="4"/>
        <v>3.9767246660525113</v>
      </c>
      <c r="K42" s="5">
        <f t="shared" si="5"/>
        <v>0</v>
      </c>
    </row>
    <row r="43" spans="1:11">
      <c r="A43" s="17">
        <v>8.6839999999999997E-4</v>
      </c>
      <c r="B43" s="18">
        <v>2650</v>
      </c>
      <c r="C43" s="19">
        <v>1080</v>
      </c>
      <c r="D43" s="17">
        <v>2.0590000000000001E-3</v>
      </c>
      <c r="E43" s="17">
        <f t="shared" si="0"/>
        <v>2.0590000000000002</v>
      </c>
      <c r="F43" s="20">
        <f t="shared" si="1"/>
        <v>1939.8588308749843</v>
      </c>
      <c r="G43" s="21">
        <f t="shared" si="2"/>
        <v>0.41031898802326133</v>
      </c>
      <c r="H43" s="26">
        <v>0.41031898802326133</v>
      </c>
      <c r="I43" s="28">
        <f t="shared" si="3"/>
        <v>0.30873631800229756</v>
      </c>
      <c r="J43" s="21">
        <f t="shared" si="4"/>
        <v>4.1729780609294238</v>
      </c>
      <c r="K43" s="5">
        <f t="shared" si="5"/>
        <v>0</v>
      </c>
    </row>
    <row r="44" spans="1:11">
      <c r="A44" s="17">
        <v>8.6839999999999997E-4</v>
      </c>
      <c r="B44" s="18">
        <v>2650</v>
      </c>
      <c r="C44" s="19">
        <v>1080</v>
      </c>
      <c r="D44" s="17">
        <v>2.1080000000000001E-3</v>
      </c>
      <c r="E44" s="17">
        <f t="shared" si="0"/>
        <v>2.1080000000000001</v>
      </c>
      <c r="F44" s="20">
        <f t="shared" si="1"/>
        <v>2011.4790918519523</v>
      </c>
      <c r="G44" s="21">
        <f t="shared" si="2"/>
        <v>0.40951857163720329</v>
      </c>
      <c r="H44" s="26">
        <v>0.40951857163720329</v>
      </c>
      <c r="I44" s="28">
        <f t="shared" si="3"/>
        <v>0.3126935024460698</v>
      </c>
      <c r="J44" s="21">
        <f t="shared" si="4"/>
        <v>4.3739581288704645</v>
      </c>
      <c r="K44" s="5">
        <f t="shared" si="5"/>
        <v>0</v>
      </c>
    </row>
    <row r="45" spans="1:11">
      <c r="A45" s="17">
        <v>8.6839999999999997E-4</v>
      </c>
      <c r="B45" s="18">
        <v>2650</v>
      </c>
      <c r="C45" s="19">
        <v>1080</v>
      </c>
      <c r="D45" s="17">
        <v>2.1570000000000001E-3</v>
      </c>
      <c r="E45" s="17">
        <f t="shared" si="0"/>
        <v>2.157</v>
      </c>
      <c r="F45" s="20">
        <f t="shared" si="1"/>
        <v>2083.8327028529693</v>
      </c>
      <c r="G45" s="21">
        <f t="shared" si="2"/>
        <v>0.40880628501416821</v>
      </c>
      <c r="H45" s="26">
        <v>0.40880628501416821</v>
      </c>
      <c r="I45" s="28">
        <f t="shared" si="3"/>
        <v>0.31658231106402468</v>
      </c>
      <c r="J45" s="21">
        <f t="shared" si="4"/>
        <v>4.5796648698756339</v>
      </c>
      <c r="K45" s="5">
        <f t="shared" si="5"/>
        <v>0</v>
      </c>
    </row>
    <row r="46" spans="1:11">
      <c r="A46" s="17">
        <v>8.6839999999999997E-4</v>
      </c>
      <c r="B46" s="18">
        <v>2650</v>
      </c>
      <c r="C46" s="19">
        <v>1080</v>
      </c>
      <c r="D46" s="17">
        <v>2.2060000000000001E-3</v>
      </c>
      <c r="E46" s="17">
        <f t="shared" si="0"/>
        <v>2.206</v>
      </c>
      <c r="F46" s="20">
        <f t="shared" si="1"/>
        <v>2156.9060497202113</v>
      </c>
      <c r="G46" s="21">
        <f t="shared" si="2"/>
        <v>0.40817546362917551</v>
      </c>
      <c r="H46" s="26">
        <v>0.40817546362917612</v>
      </c>
      <c r="I46" s="28">
        <f t="shared" si="3"/>
        <v>0.32040527781471312</v>
      </c>
      <c r="J46" s="21">
        <f t="shared" si="4"/>
        <v>4.790098283944932</v>
      </c>
      <c r="K46" s="5">
        <f t="shared" si="5"/>
        <v>6.106226635438361E-16</v>
      </c>
    </row>
    <row r="47" spans="1:11">
      <c r="A47" s="17">
        <v>8.6839999999999997E-4</v>
      </c>
      <c r="B47" s="18">
        <v>2650</v>
      </c>
      <c r="C47" s="19">
        <v>1080</v>
      </c>
      <c r="D47" s="17">
        <v>2.2550000000000001E-3</v>
      </c>
      <c r="E47" s="17">
        <f t="shared" si="0"/>
        <v>2.2549999999999999</v>
      </c>
      <c r="F47" s="20">
        <f t="shared" si="1"/>
        <v>2230.6860688964853</v>
      </c>
      <c r="G47" s="21">
        <f t="shared" si="2"/>
        <v>0.40762006708229798</v>
      </c>
      <c r="H47" s="26">
        <v>0.40762006708229798</v>
      </c>
      <c r="I47" s="28">
        <f t="shared" si="3"/>
        <v>0.32416479642383095</v>
      </c>
      <c r="J47" s="21">
        <f t="shared" si="4"/>
        <v>5.0052583710783569</v>
      </c>
      <c r="K47" s="5">
        <f t="shared" si="5"/>
        <v>0</v>
      </c>
    </row>
    <row r="48" spans="1:11">
      <c r="A48" s="17">
        <v>8.6839999999999997E-4</v>
      </c>
      <c r="B48" s="18">
        <v>2650</v>
      </c>
      <c r="C48" s="19">
        <v>1080</v>
      </c>
      <c r="D48" s="17">
        <v>2.3040000000000001E-3</v>
      </c>
      <c r="E48" s="17">
        <f t="shared" si="0"/>
        <v>2.3040000000000003</v>
      </c>
      <c r="F48" s="20">
        <f t="shared" si="1"/>
        <v>2305.1602144387957</v>
      </c>
      <c r="G48" s="21">
        <f t="shared" si="2"/>
        <v>0.40713460844478883</v>
      </c>
      <c r="H48" s="26">
        <v>0.40713460844478883</v>
      </c>
      <c r="I48" s="28">
        <f t="shared" si="3"/>
        <v>0.3278631306044697</v>
      </c>
      <c r="J48" s="21">
        <f t="shared" si="4"/>
        <v>5.2251451312759105</v>
      </c>
      <c r="K48" s="5">
        <f t="shared" si="5"/>
        <v>0</v>
      </c>
    </row>
    <row r="49" spans="1:11">
      <c r="A49" s="17">
        <v>8.6839999999999997E-4</v>
      </c>
      <c r="B49" s="18">
        <v>2650</v>
      </c>
      <c r="C49" s="19">
        <v>1080</v>
      </c>
      <c r="D49" s="17">
        <v>2.3530000000000001E-3</v>
      </c>
      <c r="E49" s="17">
        <f t="shared" si="0"/>
        <v>2.3530000000000002</v>
      </c>
      <c r="F49" s="20">
        <f t="shared" si="1"/>
        <v>2380.3164276231796</v>
      </c>
      <c r="G49" s="21">
        <f t="shared" si="2"/>
        <v>0.40671409295617178</v>
      </c>
      <c r="H49" s="26">
        <v>0.40671409295617178</v>
      </c>
      <c r="I49" s="28">
        <f t="shared" si="3"/>
        <v>0.33150242336126007</v>
      </c>
      <c r="J49" s="21">
        <f t="shared" si="4"/>
        <v>5.4497585645375919</v>
      </c>
      <c r="K49" s="5">
        <f t="shared" si="5"/>
        <v>0</v>
      </c>
    </row>
    <row r="50" spans="1:11">
      <c r="A50" s="17">
        <v>8.6839999999999997E-4</v>
      </c>
      <c r="B50" s="18">
        <v>2650</v>
      </c>
      <c r="C50" s="19">
        <v>1080</v>
      </c>
      <c r="D50" s="17">
        <v>2.4020000000000001E-3</v>
      </c>
      <c r="E50" s="17">
        <f t="shared" si="0"/>
        <v>2.4020000000000001</v>
      </c>
      <c r="F50" s="20">
        <f t="shared" si="1"/>
        <v>2456.1431088907998</v>
      </c>
      <c r="G50" s="21">
        <f t="shared" si="2"/>
        <v>0.40635396466230661</v>
      </c>
      <c r="H50" s="26">
        <v>0.40635396466230661</v>
      </c>
      <c r="I50" s="28">
        <f t="shared" si="3"/>
        <v>0.33508470547511832</v>
      </c>
      <c r="J50" s="21">
        <f t="shared" si="4"/>
        <v>5.6790986708634019</v>
      </c>
      <c r="K50" s="5">
        <f t="shared" si="5"/>
        <v>0</v>
      </c>
    </row>
    <row r="51" spans="1:11">
      <c r="A51" s="17">
        <v>8.6839999999999997E-4</v>
      </c>
      <c r="B51" s="18">
        <v>2650</v>
      </c>
      <c r="C51" s="19">
        <v>1080</v>
      </c>
      <c r="D51" s="17">
        <v>2.4510000000000001E-3</v>
      </c>
      <c r="E51" s="17">
        <f t="shared" si="0"/>
        <v>2.4510000000000001</v>
      </c>
      <c r="F51" s="20">
        <f t="shared" si="1"/>
        <v>2532.6290919138423</v>
      </c>
      <c r="G51" s="21">
        <f t="shared" si="2"/>
        <v>0.40605005982197701</v>
      </c>
      <c r="H51" s="26">
        <v>0.40605005982197701</v>
      </c>
      <c r="I51" s="28">
        <f t="shared" si="3"/>
        <v>0.33861190325365548</v>
      </c>
      <c r="J51" s="21">
        <f t="shared" si="4"/>
        <v>5.9131654502533406</v>
      </c>
      <c r="K51" s="5">
        <f t="shared" si="5"/>
        <v>0</v>
      </c>
    </row>
    <row r="52" spans="1:11">
      <c r="A52" s="17">
        <v>8.6839999999999997E-4</v>
      </c>
      <c r="B52" s="18">
        <v>2650</v>
      </c>
      <c r="C52" s="19">
        <v>1080</v>
      </c>
      <c r="D52" s="17">
        <v>2.5000000000000001E-3</v>
      </c>
      <c r="E52" s="17">
        <f t="shared" si="0"/>
        <v>2.5</v>
      </c>
      <c r="F52" s="20">
        <f t="shared" si="1"/>
        <v>2609.7636195843188</v>
      </c>
      <c r="G52" s="21">
        <f t="shared" si="2"/>
        <v>0.40579856610306542</v>
      </c>
      <c r="H52" s="26">
        <v>0.40579856610306586</v>
      </c>
      <c r="I52" s="28">
        <f t="shared" si="3"/>
        <v>0.34208584562219208</v>
      </c>
      <c r="J52" s="21">
        <f t="shared" si="4"/>
        <v>6.1519589027074071</v>
      </c>
      <c r="K52" s="5">
        <f t="shared" si="5"/>
        <v>4.4408920985006262E-16</v>
      </c>
    </row>
    <row r="53" spans="1:11">
      <c r="B53" s="3"/>
      <c r="C53" s="3"/>
      <c r="J53" s="3"/>
      <c r="K53" s="3"/>
    </row>
    <row r="54" spans="1:11">
      <c r="B54" s="3"/>
      <c r="C54" s="3"/>
      <c r="J54" s="3"/>
      <c r="K54" s="3"/>
    </row>
    <row r="55" spans="1:11">
      <c r="B55" s="3"/>
      <c r="C55" s="3"/>
      <c r="J55" s="3"/>
      <c r="K55" s="3"/>
    </row>
    <row r="56" spans="1:11">
      <c r="B56" s="3"/>
      <c r="C56" s="3"/>
      <c r="J56" s="3"/>
      <c r="K56" s="3"/>
    </row>
    <row r="57" spans="1:11">
      <c r="B57" s="3"/>
      <c r="C57" s="3"/>
      <c r="J57" s="3"/>
      <c r="K57" s="3"/>
    </row>
    <row r="58" spans="1:11">
      <c r="B58" s="3"/>
      <c r="C58" s="3"/>
      <c r="J58" s="3"/>
      <c r="K58" s="3"/>
    </row>
    <row r="59" spans="1:11">
      <c r="B59" s="3"/>
      <c r="C59" s="3"/>
      <c r="J59" s="3"/>
      <c r="K59" s="3"/>
    </row>
    <row r="60" spans="1:11">
      <c r="B60" s="3"/>
      <c r="C60" s="3"/>
      <c r="J60" s="3"/>
      <c r="K60" s="3"/>
    </row>
    <row r="61" spans="1:11">
      <c r="B61" s="3"/>
      <c r="C61" s="3"/>
      <c r="J61" s="3"/>
      <c r="K61" s="3"/>
    </row>
    <row r="62" spans="1:11">
      <c r="B62" s="3"/>
      <c r="C62" s="3"/>
      <c r="J62" s="3"/>
      <c r="K62" s="3"/>
    </row>
    <row r="63" spans="1:11">
      <c r="B63" s="3"/>
      <c r="C63" s="3"/>
      <c r="J63" s="3"/>
      <c r="K63" s="3"/>
    </row>
    <row r="64" spans="1:11">
      <c r="B64" s="3"/>
      <c r="C64" s="3"/>
      <c r="J64" s="3"/>
      <c r="K64" s="3"/>
    </row>
    <row r="65" spans="2:11">
      <c r="B65" s="3"/>
      <c r="C65" s="3"/>
      <c r="J65" s="3"/>
      <c r="K65" s="3"/>
    </row>
    <row r="66" spans="2:11">
      <c r="B66" s="3"/>
      <c r="C66" s="3"/>
      <c r="J66" s="3"/>
      <c r="K66" s="3"/>
    </row>
    <row r="67" spans="2:11">
      <c r="B67" s="3"/>
      <c r="C67" s="3"/>
      <c r="J67" s="3"/>
      <c r="K67" s="3"/>
    </row>
    <row r="68" spans="2:11">
      <c r="B68" s="3"/>
      <c r="C68" s="3"/>
      <c r="J68" s="3"/>
      <c r="K68" s="3"/>
    </row>
    <row r="69" spans="2:11">
      <c r="B69" s="3"/>
      <c r="C69" s="3"/>
      <c r="J69" s="3"/>
      <c r="K69" s="3"/>
    </row>
    <row r="70" spans="2:11">
      <c r="B70" s="3"/>
      <c r="C70" s="3"/>
      <c r="J70" s="3"/>
      <c r="K70" s="3"/>
    </row>
    <row r="71" spans="2:11">
      <c r="B71" s="3"/>
      <c r="C71" s="3"/>
      <c r="J71" s="3"/>
      <c r="K71" s="3"/>
    </row>
    <row r="72" spans="2:11">
      <c r="B72" s="3"/>
      <c r="C72" s="3"/>
      <c r="J72" s="3"/>
      <c r="K72" s="3"/>
    </row>
    <row r="73" spans="2:11">
      <c r="B73" s="3"/>
      <c r="C73" s="3"/>
      <c r="J73" s="3"/>
      <c r="K73" s="3"/>
    </row>
    <row r="74" spans="2:11">
      <c r="B74" s="3"/>
      <c r="C74" s="3"/>
      <c r="J74" s="3"/>
      <c r="K74" s="3"/>
    </row>
    <row r="75" spans="2:11">
      <c r="B75" s="3"/>
      <c r="C75" s="3"/>
      <c r="J75" s="3"/>
      <c r="K75" s="3"/>
    </row>
    <row r="76" spans="2:11">
      <c r="B76" s="3"/>
      <c r="C76" s="3"/>
      <c r="J76" s="3"/>
      <c r="K76" s="3"/>
    </row>
    <row r="77" spans="2:11">
      <c r="B77" s="3"/>
      <c r="C77" s="3"/>
      <c r="J77" s="3"/>
      <c r="K77" s="3"/>
    </row>
    <row r="78" spans="2:11">
      <c r="B78" s="3"/>
      <c r="C78" s="3"/>
      <c r="J78" s="3"/>
      <c r="K78" s="3"/>
    </row>
    <row r="79" spans="2:11">
      <c r="B79" s="3"/>
      <c r="C79" s="3"/>
      <c r="J79" s="3"/>
      <c r="K79" s="3"/>
    </row>
    <row r="80" spans="2:11">
      <c r="B80" s="3"/>
      <c r="C80" s="3"/>
      <c r="J80" s="3"/>
      <c r="K80" s="3"/>
    </row>
    <row r="81" spans="2:11">
      <c r="B81" s="3"/>
      <c r="C81" s="3"/>
      <c r="J81" s="3"/>
      <c r="K81" s="3"/>
    </row>
    <row r="82" spans="2:11">
      <c r="B82" s="3"/>
      <c r="C82" s="3"/>
      <c r="J82" s="3"/>
      <c r="K82" s="3"/>
    </row>
    <row r="83" spans="2:11">
      <c r="B83" s="3"/>
      <c r="C83" s="3"/>
      <c r="J83" s="3"/>
      <c r="K83" s="3"/>
    </row>
    <row r="84" spans="2:11">
      <c r="B84" s="3"/>
      <c r="C84" s="3"/>
      <c r="J84" s="3"/>
      <c r="K84" s="3"/>
    </row>
    <row r="85" spans="2:11">
      <c r="B85" s="3"/>
      <c r="C85" s="3"/>
      <c r="J85" s="3"/>
      <c r="K85" s="3"/>
    </row>
    <row r="86" spans="2:11">
      <c r="B86" s="3"/>
      <c r="C86" s="3"/>
      <c r="J86" s="3"/>
      <c r="K86" s="3"/>
    </row>
    <row r="87" spans="2:11">
      <c r="B87" s="3"/>
      <c r="C87" s="3"/>
      <c r="J87" s="3"/>
      <c r="K87" s="3"/>
    </row>
    <row r="88" spans="2:11">
      <c r="B88" s="3"/>
      <c r="C88" s="3"/>
      <c r="J88" s="3"/>
      <c r="K88" s="3"/>
    </row>
    <row r="89" spans="2:11">
      <c r="B89" s="3"/>
      <c r="C89" s="3"/>
      <c r="J89" s="3"/>
      <c r="K89" s="3"/>
    </row>
    <row r="90" spans="2:11">
      <c r="B90" s="3"/>
      <c r="C90" s="3"/>
      <c r="J90" s="3"/>
      <c r="K90" s="3"/>
    </row>
    <row r="91" spans="2:11">
      <c r="B91" s="3"/>
      <c r="C91" s="3"/>
      <c r="J91" s="3"/>
      <c r="K91" s="3"/>
    </row>
    <row r="92" spans="2:11">
      <c r="B92" s="3"/>
      <c r="C92" s="3"/>
      <c r="J92" s="3"/>
      <c r="K92" s="3"/>
    </row>
    <row r="93" spans="2:11">
      <c r="B93" s="3"/>
      <c r="C93" s="3"/>
      <c r="J93" s="3"/>
      <c r="K93" s="3"/>
    </row>
    <row r="94" spans="2:11">
      <c r="B94" s="3"/>
      <c r="C94" s="3"/>
      <c r="J94" s="3"/>
      <c r="K94" s="3"/>
    </row>
    <row r="95" spans="2:11">
      <c r="B95" s="3"/>
      <c r="C95" s="3"/>
      <c r="J95" s="3"/>
      <c r="K95" s="3"/>
    </row>
    <row r="96" spans="2:11">
      <c r="B96" s="3"/>
      <c r="C96" s="3"/>
      <c r="J96" s="3"/>
      <c r="K96" s="3"/>
    </row>
    <row r="97" spans="2:11">
      <c r="B97" s="3"/>
      <c r="C97" s="3"/>
      <c r="J97" s="3"/>
      <c r="K97" s="3"/>
    </row>
    <row r="98" spans="2:11">
      <c r="B98" s="3"/>
      <c r="C98" s="3"/>
      <c r="J98" s="3"/>
      <c r="K98" s="3"/>
    </row>
    <row r="99" spans="2:11">
      <c r="B99" s="3"/>
      <c r="C99" s="3"/>
      <c r="J99" s="3"/>
      <c r="K99" s="3"/>
    </row>
    <row r="100" spans="2:11">
      <c r="B100" s="3"/>
      <c r="C100" s="3"/>
      <c r="J100" s="3"/>
      <c r="K100" s="3"/>
    </row>
    <row r="101" spans="2:11">
      <c r="B101" s="3"/>
      <c r="C101" s="3"/>
      <c r="J101" s="3"/>
      <c r="K101" s="3"/>
    </row>
    <row r="102" spans="2:11">
      <c r="B102" s="3"/>
      <c r="C102" s="3"/>
      <c r="J102" s="3"/>
      <c r="K102" s="3"/>
    </row>
    <row r="103" spans="2:11">
      <c r="B103" s="3"/>
      <c r="C103" s="3"/>
      <c r="J103" s="3"/>
      <c r="K103" s="3"/>
    </row>
    <row r="104" spans="2:11">
      <c r="B104" s="3"/>
      <c r="C104" s="3"/>
      <c r="J104" s="3"/>
      <c r="K104" s="3"/>
    </row>
    <row r="105" spans="2:11">
      <c r="B105" s="3"/>
      <c r="C105" s="3"/>
      <c r="J105" s="3"/>
      <c r="K105" s="3"/>
    </row>
    <row r="106" spans="2:11">
      <c r="B106" s="3"/>
      <c r="C106" s="3"/>
      <c r="J106" s="3"/>
      <c r="K106" s="3"/>
    </row>
    <row r="107" spans="2:11">
      <c r="B107" s="3"/>
      <c r="C107" s="3"/>
      <c r="J107" s="3"/>
      <c r="K107" s="3"/>
    </row>
    <row r="108" spans="2:11">
      <c r="B108" s="3"/>
      <c r="C108" s="3"/>
      <c r="J108" s="3"/>
      <c r="K108" s="3"/>
    </row>
    <row r="109" spans="2:11">
      <c r="B109" s="3"/>
      <c r="C109" s="3"/>
      <c r="J109" s="3"/>
      <c r="K109" s="3"/>
    </row>
    <row r="110" spans="2:11">
      <c r="B110" s="3"/>
      <c r="C110" s="3"/>
      <c r="J110" s="3"/>
      <c r="K110" s="3"/>
    </row>
    <row r="111" spans="2:11">
      <c r="B111" s="3"/>
      <c r="C111" s="3"/>
      <c r="J111" s="3"/>
      <c r="K111" s="3"/>
    </row>
    <row r="112" spans="2:11">
      <c r="B112" s="3"/>
      <c r="C112" s="3"/>
      <c r="J112" s="3"/>
      <c r="K112" s="3"/>
    </row>
    <row r="113" spans="2:11">
      <c r="B113" s="3"/>
      <c r="C113" s="3"/>
      <c r="J113" s="3"/>
      <c r="K113" s="3"/>
    </row>
    <row r="114" spans="2:11">
      <c r="B114" s="3"/>
      <c r="C114" s="3"/>
      <c r="J114" s="3"/>
      <c r="K114" s="3"/>
    </row>
    <row r="115" spans="2:11">
      <c r="B115" s="3"/>
      <c r="C115" s="3"/>
      <c r="J115" s="3"/>
      <c r="K115" s="3"/>
    </row>
    <row r="116" spans="2:11">
      <c r="B116" s="3"/>
      <c r="C116" s="3"/>
      <c r="J116" s="3"/>
      <c r="K116" s="3"/>
    </row>
    <row r="117" spans="2:11">
      <c r="B117" s="3"/>
      <c r="C117" s="3"/>
      <c r="J117" s="3"/>
      <c r="K117" s="3"/>
    </row>
    <row r="118" spans="2:11">
      <c r="B118" s="3"/>
      <c r="C118" s="3"/>
      <c r="J118" s="3"/>
      <c r="K118" s="3"/>
    </row>
    <row r="119" spans="2:11">
      <c r="B119" s="3"/>
      <c r="C119" s="3"/>
      <c r="J119" s="3"/>
      <c r="K119" s="3"/>
    </row>
    <row r="120" spans="2:11">
      <c r="B120" s="3"/>
      <c r="C120" s="3"/>
      <c r="J120" s="3"/>
      <c r="K120" s="3"/>
    </row>
    <row r="121" spans="2:11">
      <c r="B121" s="3"/>
      <c r="C121" s="3"/>
      <c r="J121" s="3"/>
      <c r="K121" s="3"/>
    </row>
    <row r="122" spans="2:11">
      <c r="B122" s="3"/>
      <c r="C122" s="3"/>
      <c r="J122" s="3"/>
      <c r="K122" s="3"/>
    </row>
    <row r="123" spans="2:11">
      <c r="B123" s="3"/>
      <c r="C123" s="3"/>
      <c r="J123" s="3"/>
      <c r="K123" s="3"/>
    </row>
    <row r="124" spans="2:11">
      <c r="B124" s="3"/>
      <c r="C124" s="3"/>
      <c r="J124" s="3"/>
      <c r="K124" s="3"/>
    </row>
    <row r="125" spans="2:11">
      <c r="B125" s="3"/>
      <c r="C125" s="3"/>
      <c r="J125" s="3"/>
      <c r="K125" s="3"/>
    </row>
    <row r="126" spans="2:11">
      <c r="B126" s="3"/>
      <c r="C126" s="3"/>
      <c r="J126" s="3"/>
      <c r="K126" s="3"/>
    </row>
    <row r="127" spans="2:11">
      <c r="B127" s="3"/>
      <c r="C127" s="3"/>
      <c r="J127" s="3"/>
      <c r="K127" s="3"/>
    </row>
    <row r="128" spans="2:11">
      <c r="B128" s="3"/>
      <c r="C128" s="3"/>
      <c r="J128" s="3"/>
      <c r="K128" s="3"/>
    </row>
    <row r="129" spans="2:11">
      <c r="B129" s="3"/>
      <c r="C129" s="3"/>
      <c r="J129" s="3"/>
      <c r="K129" s="3"/>
    </row>
    <row r="130" spans="2:11">
      <c r="B130" s="3"/>
      <c r="C130" s="3"/>
      <c r="J130" s="3"/>
      <c r="K130" s="3"/>
    </row>
    <row r="131" spans="2:11">
      <c r="B131" s="3"/>
      <c r="C131" s="3"/>
      <c r="J131" s="3"/>
      <c r="K131" s="3"/>
    </row>
    <row r="132" spans="2:11">
      <c r="B132" s="3"/>
      <c r="C132" s="3"/>
      <c r="J132" s="3"/>
      <c r="K132" s="3"/>
    </row>
    <row r="133" spans="2:11">
      <c r="B133" s="3"/>
      <c r="C133" s="3"/>
      <c r="J133" s="3"/>
      <c r="K133" s="3"/>
    </row>
    <row r="134" spans="2:11">
      <c r="B134" s="3"/>
      <c r="C134" s="3"/>
      <c r="J134" s="3"/>
      <c r="K134" s="3"/>
    </row>
    <row r="135" spans="2:11">
      <c r="B135" s="3"/>
      <c r="C135" s="3"/>
      <c r="J135" s="3"/>
      <c r="K135" s="3"/>
    </row>
    <row r="136" spans="2:11">
      <c r="B136" s="3"/>
      <c r="C136" s="3"/>
      <c r="J136" s="3"/>
      <c r="K136" s="3"/>
    </row>
    <row r="137" spans="2:11">
      <c r="B137" s="3"/>
      <c r="C137" s="3"/>
      <c r="J137" s="3"/>
      <c r="K137" s="3"/>
    </row>
    <row r="138" spans="2:11">
      <c r="B138" s="3"/>
      <c r="C138" s="3"/>
      <c r="J138" s="3"/>
      <c r="K138" s="3"/>
    </row>
    <row r="139" spans="2:11">
      <c r="B139" s="3"/>
      <c r="C139" s="3"/>
      <c r="J139" s="3"/>
      <c r="K139" s="3"/>
    </row>
    <row r="140" spans="2:11">
      <c r="B140" s="3"/>
      <c r="C140" s="3"/>
      <c r="J140" s="3"/>
      <c r="K140" s="3"/>
    </row>
    <row r="141" spans="2:11">
      <c r="B141" s="3"/>
      <c r="C141" s="3"/>
      <c r="J141" s="3"/>
      <c r="K141" s="3"/>
    </row>
    <row r="142" spans="2:11">
      <c r="B142" s="3"/>
      <c r="C142" s="3"/>
      <c r="J142" s="3"/>
      <c r="K142" s="3"/>
    </row>
    <row r="143" spans="2:11">
      <c r="B143" s="3"/>
      <c r="C143" s="3"/>
      <c r="J143" s="3"/>
      <c r="K143" s="3"/>
    </row>
    <row r="144" spans="2:11">
      <c r="B144" s="3"/>
      <c r="C144" s="3"/>
      <c r="J144" s="3"/>
      <c r="K144" s="3"/>
    </row>
    <row r="145" spans="2:11">
      <c r="B145" s="3"/>
      <c r="C145" s="3"/>
      <c r="J145" s="3"/>
      <c r="K145" s="3"/>
    </row>
    <row r="146" spans="2:11">
      <c r="B146" s="3"/>
      <c r="C146" s="3"/>
      <c r="J146" s="3"/>
      <c r="K146" s="3"/>
    </row>
    <row r="147" spans="2:11">
      <c r="B147" s="3"/>
      <c r="C147" s="3"/>
      <c r="J147" s="3"/>
      <c r="K147" s="3"/>
    </row>
    <row r="148" spans="2:11">
      <c r="B148" s="3"/>
      <c r="C148" s="3"/>
      <c r="J148" s="3"/>
      <c r="K148" s="3"/>
    </row>
    <row r="149" spans="2:11">
      <c r="B149" s="3"/>
      <c r="C149" s="3"/>
      <c r="J149" s="3"/>
      <c r="K149" s="3"/>
    </row>
    <row r="150" spans="2:11">
      <c r="B150" s="3"/>
      <c r="C150" s="3"/>
      <c r="J150" s="3"/>
      <c r="K150" s="3"/>
    </row>
    <row r="151" spans="2:11">
      <c r="B151" s="3"/>
      <c r="C151" s="3"/>
      <c r="J151" s="3"/>
      <c r="K151" s="3"/>
    </row>
    <row r="152" spans="2:11">
      <c r="B152" s="3"/>
      <c r="C152" s="3"/>
      <c r="J152" s="3"/>
      <c r="K152" s="3"/>
    </row>
    <row r="153" spans="2:11">
      <c r="B153" s="3"/>
      <c r="C153" s="3"/>
      <c r="J153" s="3"/>
      <c r="K153" s="3"/>
    </row>
    <row r="154" spans="2:11">
      <c r="B154" s="3"/>
      <c r="C154" s="3"/>
      <c r="J154" s="3"/>
      <c r="K154" s="3"/>
    </row>
    <row r="155" spans="2:11">
      <c r="B155" s="3"/>
      <c r="C155" s="3"/>
      <c r="J155" s="3"/>
      <c r="K155" s="3"/>
    </row>
    <row r="156" spans="2:11">
      <c r="B156" s="3"/>
      <c r="C156" s="3"/>
      <c r="J156" s="3"/>
      <c r="K156" s="3"/>
    </row>
    <row r="157" spans="2:11">
      <c r="B157" s="3"/>
      <c r="C157" s="3"/>
      <c r="J157" s="3"/>
      <c r="K157" s="3"/>
    </row>
    <row r="158" spans="2:11">
      <c r="B158" s="3"/>
      <c r="C158" s="3"/>
      <c r="J158" s="3"/>
      <c r="K158" s="3"/>
    </row>
    <row r="159" spans="2:11">
      <c r="B159" s="3"/>
      <c r="C159" s="3"/>
      <c r="J159" s="3"/>
      <c r="K159" s="3"/>
    </row>
    <row r="160" spans="2:11">
      <c r="B160" s="3"/>
      <c r="C160" s="3"/>
      <c r="J160" s="3"/>
      <c r="K160" s="3"/>
    </row>
    <row r="161" spans="2:11">
      <c r="B161" s="3"/>
      <c r="C161" s="3"/>
      <c r="J161" s="3"/>
      <c r="K161" s="3"/>
    </row>
    <row r="162" spans="2:11">
      <c r="B162" s="3"/>
      <c r="C162" s="3"/>
      <c r="J162" s="3"/>
      <c r="K162" s="3"/>
    </row>
    <row r="163" spans="2:11">
      <c r="B163" s="3"/>
      <c r="C163" s="3"/>
      <c r="J163" s="3"/>
      <c r="K163" s="3"/>
    </row>
    <row r="164" spans="2:11">
      <c r="B164" s="3"/>
      <c r="C164" s="3"/>
      <c r="J164" s="3"/>
      <c r="K164" s="3"/>
    </row>
    <row r="165" spans="2:11">
      <c r="B165" s="3"/>
      <c r="C165" s="3"/>
      <c r="J165" s="3"/>
      <c r="K165" s="3"/>
    </row>
    <row r="166" spans="2:11">
      <c r="B166" s="3"/>
      <c r="C166" s="3"/>
      <c r="J166" s="3"/>
      <c r="K166" s="3"/>
    </row>
    <row r="167" spans="2:11">
      <c r="B167" s="3"/>
      <c r="C167" s="3"/>
      <c r="J167" s="3"/>
      <c r="K167" s="3"/>
    </row>
    <row r="168" spans="2:11">
      <c r="B168" s="3"/>
      <c r="C168" s="3"/>
      <c r="J168" s="3"/>
      <c r="K168" s="3"/>
    </row>
    <row r="169" spans="2:11">
      <c r="B169" s="3"/>
      <c r="C169" s="3"/>
      <c r="J169" s="3"/>
      <c r="K169" s="3"/>
    </row>
    <row r="170" spans="2:11">
      <c r="B170" s="3"/>
      <c r="C170" s="3"/>
      <c r="J170" s="3"/>
      <c r="K170" s="3"/>
    </row>
    <row r="171" spans="2:11">
      <c r="B171" s="3"/>
      <c r="C171" s="3"/>
      <c r="J171" s="3"/>
      <c r="K171" s="3"/>
    </row>
    <row r="172" spans="2:11">
      <c r="B172" s="3"/>
      <c r="C172" s="3"/>
      <c r="J172" s="3"/>
      <c r="K172" s="3"/>
    </row>
    <row r="173" spans="2:11">
      <c r="B173" s="3"/>
      <c r="C173" s="3"/>
      <c r="J173" s="3"/>
      <c r="K173" s="3"/>
    </row>
    <row r="174" spans="2:11">
      <c r="B174" s="3"/>
      <c r="C174" s="3"/>
      <c r="J174" s="3"/>
      <c r="K174" s="3"/>
    </row>
    <row r="175" spans="2:11">
      <c r="B175" s="3"/>
      <c r="C175" s="3"/>
      <c r="J175" s="3"/>
      <c r="K175" s="3"/>
    </row>
    <row r="176" spans="2:11">
      <c r="B176" s="3"/>
      <c r="C176" s="3"/>
      <c r="J176" s="3"/>
      <c r="K176" s="3"/>
    </row>
    <row r="177" spans="2:11">
      <c r="B177" s="3"/>
      <c r="C177" s="3"/>
      <c r="J177" s="3"/>
      <c r="K177" s="3"/>
    </row>
    <row r="178" spans="2:11">
      <c r="B178" s="3"/>
      <c r="C178" s="3"/>
      <c r="J178" s="3"/>
      <c r="K178" s="3"/>
    </row>
    <row r="179" spans="2:11">
      <c r="B179" s="3"/>
      <c r="C179" s="3"/>
      <c r="J179" s="3"/>
      <c r="K179" s="3"/>
    </row>
    <row r="180" spans="2:11">
      <c r="B180" s="3"/>
      <c r="C180" s="3"/>
      <c r="J180" s="3"/>
      <c r="K180" s="3"/>
    </row>
    <row r="181" spans="2:11">
      <c r="B181" s="3"/>
      <c r="C181" s="3"/>
      <c r="J181" s="3"/>
      <c r="K181" s="3"/>
    </row>
    <row r="182" spans="2:11">
      <c r="B182" s="3"/>
      <c r="C182" s="3"/>
      <c r="J182" s="3"/>
      <c r="K182" s="3"/>
    </row>
    <row r="183" spans="2:11">
      <c r="B183" s="3"/>
      <c r="C183" s="3"/>
      <c r="J183" s="3"/>
      <c r="K183" s="3"/>
    </row>
    <row r="184" spans="2:11">
      <c r="B184" s="3"/>
      <c r="C184" s="3"/>
      <c r="J184" s="3"/>
      <c r="K184" s="3"/>
    </row>
    <row r="185" spans="2:11">
      <c r="B185" s="3"/>
      <c r="C185" s="3"/>
      <c r="J185" s="3"/>
      <c r="K185" s="3"/>
    </row>
    <row r="186" spans="2:11">
      <c r="B186" s="3"/>
      <c r="C186" s="3"/>
      <c r="J186" s="3"/>
      <c r="K186" s="3"/>
    </row>
    <row r="187" spans="2:11">
      <c r="B187" s="3"/>
      <c r="C187" s="3"/>
      <c r="J187" s="3"/>
      <c r="K187" s="3"/>
    </row>
    <row r="188" spans="2:11">
      <c r="B188" s="3"/>
      <c r="C188" s="3"/>
      <c r="J188" s="3"/>
      <c r="K188" s="3"/>
    </row>
    <row r="189" spans="2:11">
      <c r="B189" s="3"/>
      <c r="C189" s="3"/>
      <c r="J189" s="3"/>
      <c r="K189" s="3"/>
    </row>
    <row r="190" spans="2:11">
      <c r="B190" s="3"/>
      <c r="C190" s="3"/>
      <c r="J190" s="3"/>
      <c r="K190" s="3"/>
    </row>
    <row r="191" spans="2:11">
      <c r="B191" s="3"/>
      <c r="C191" s="3"/>
      <c r="J191" s="3"/>
      <c r="K191" s="3"/>
    </row>
    <row r="192" spans="2:11">
      <c r="B192" s="3"/>
      <c r="C192" s="3"/>
      <c r="J192" s="3"/>
      <c r="K192" s="3"/>
    </row>
    <row r="193" spans="2:11">
      <c r="B193" s="3"/>
      <c r="C193" s="3"/>
      <c r="J193" s="3"/>
      <c r="K193" s="3"/>
    </row>
    <row r="194" spans="2:11">
      <c r="B194" s="3"/>
      <c r="C194" s="3"/>
      <c r="J194" s="3"/>
      <c r="K194" s="3"/>
    </row>
    <row r="195" spans="2:11">
      <c r="B195" s="3"/>
      <c r="C195" s="3"/>
      <c r="J195" s="3"/>
      <c r="K195" s="3"/>
    </row>
    <row r="196" spans="2:11">
      <c r="B196" s="3"/>
      <c r="C196" s="3"/>
      <c r="J196" s="3"/>
      <c r="K196" s="3"/>
    </row>
    <row r="197" spans="2:11">
      <c r="B197" s="3"/>
      <c r="C197" s="3"/>
      <c r="J197" s="3"/>
      <c r="K197" s="3"/>
    </row>
    <row r="198" spans="2:11">
      <c r="B198" s="3"/>
      <c r="C198" s="3"/>
      <c r="J198" s="3"/>
      <c r="K198" s="3"/>
    </row>
    <row r="199" spans="2:11">
      <c r="B199" s="3"/>
      <c r="C199" s="3"/>
      <c r="J199" s="3"/>
      <c r="K199" s="3"/>
    </row>
    <row r="200" spans="2:11">
      <c r="B200" s="3"/>
      <c r="C200" s="3"/>
      <c r="J200" s="3"/>
      <c r="K200" s="3"/>
    </row>
    <row r="201" spans="2:11">
      <c r="B201" s="3"/>
      <c r="C201" s="3"/>
      <c r="J201" s="3"/>
      <c r="K201" s="3"/>
    </row>
    <row r="202" spans="2:11">
      <c r="B202" s="3"/>
      <c r="C202" s="3"/>
      <c r="J202" s="3"/>
      <c r="K202" s="3"/>
    </row>
    <row r="203" spans="2:11">
      <c r="B203" s="3"/>
      <c r="C203" s="3"/>
      <c r="J203" s="3"/>
      <c r="K203" s="3"/>
    </row>
    <row r="204" spans="2:11">
      <c r="B204" s="3"/>
      <c r="C204" s="3"/>
      <c r="J204" s="3"/>
      <c r="K204" s="3"/>
    </row>
    <row r="205" spans="2:11">
      <c r="B205" s="3"/>
      <c r="C205" s="3"/>
      <c r="J205" s="3"/>
      <c r="K205" s="3"/>
    </row>
    <row r="206" spans="2:11">
      <c r="B206" s="3"/>
      <c r="C206" s="3"/>
      <c r="J206" s="3"/>
      <c r="K206" s="3"/>
    </row>
    <row r="207" spans="2:11">
      <c r="B207" s="3"/>
      <c r="C207" s="3"/>
      <c r="J207" s="3"/>
      <c r="K207" s="3"/>
    </row>
    <row r="208" spans="2:11">
      <c r="B208" s="3"/>
      <c r="C208" s="3"/>
      <c r="J208" s="3"/>
      <c r="K208" s="3"/>
    </row>
    <row r="209" spans="2:11">
      <c r="B209" s="3"/>
      <c r="C209" s="3"/>
      <c r="J209" s="3"/>
      <c r="K209" s="3"/>
    </row>
    <row r="210" spans="2:11">
      <c r="B210" s="3"/>
      <c r="C210" s="3"/>
      <c r="J210" s="3"/>
      <c r="K210" s="3"/>
    </row>
    <row r="211" spans="2:11">
      <c r="B211" s="3"/>
      <c r="C211" s="3"/>
      <c r="J211" s="3"/>
      <c r="K211" s="3"/>
    </row>
    <row r="212" spans="2:11">
      <c r="B212" s="3"/>
      <c r="C212" s="3"/>
      <c r="J212" s="3"/>
      <c r="K212" s="3"/>
    </row>
    <row r="213" spans="2:11">
      <c r="B213" s="3"/>
      <c r="C213" s="3"/>
      <c r="J213" s="3"/>
      <c r="K213" s="3"/>
    </row>
    <row r="214" spans="2:11">
      <c r="B214" s="3"/>
      <c r="C214" s="3"/>
      <c r="J214" s="3"/>
      <c r="K214" s="3"/>
    </row>
    <row r="215" spans="2:11">
      <c r="B215" s="3"/>
      <c r="C215" s="3"/>
      <c r="J215" s="3"/>
      <c r="K215" s="3"/>
    </row>
    <row r="216" spans="2:11">
      <c r="B216" s="3"/>
      <c r="C216" s="3"/>
      <c r="J216" s="3"/>
      <c r="K216" s="3"/>
    </row>
    <row r="217" spans="2:11">
      <c r="B217" s="3"/>
      <c r="C217" s="3"/>
      <c r="J217" s="3"/>
      <c r="K217" s="3"/>
    </row>
    <row r="218" spans="2:11">
      <c r="B218" s="3"/>
      <c r="C218" s="3"/>
      <c r="J218" s="3"/>
      <c r="K218" s="3"/>
    </row>
    <row r="219" spans="2:11">
      <c r="B219" s="3"/>
      <c r="C219" s="3"/>
      <c r="J219" s="3"/>
      <c r="K219" s="3"/>
    </row>
    <row r="220" spans="2:11">
      <c r="B220" s="3"/>
      <c r="C220" s="3"/>
      <c r="J220" s="3"/>
      <c r="K220" s="3"/>
    </row>
    <row r="221" spans="2:11">
      <c r="B221" s="3"/>
      <c r="C221" s="3"/>
      <c r="J221" s="3"/>
      <c r="K221" s="3"/>
    </row>
    <row r="222" spans="2:11">
      <c r="B222" s="3"/>
      <c r="C222" s="3"/>
      <c r="J222" s="3"/>
      <c r="K222" s="3"/>
    </row>
    <row r="223" spans="2:11">
      <c r="B223" s="3"/>
      <c r="C223" s="3"/>
      <c r="J223" s="3"/>
      <c r="K223" s="3"/>
    </row>
    <row r="224" spans="2:11">
      <c r="B224" s="3"/>
      <c r="C224" s="3"/>
      <c r="J224" s="3"/>
      <c r="K224" s="3"/>
    </row>
    <row r="225" spans="2:11">
      <c r="B225" s="3"/>
      <c r="C225" s="3"/>
      <c r="J225" s="3"/>
      <c r="K225" s="3"/>
    </row>
    <row r="226" spans="2:11">
      <c r="B226" s="3"/>
      <c r="C226" s="3"/>
      <c r="J226" s="3"/>
      <c r="K226" s="3"/>
    </row>
    <row r="227" spans="2:11">
      <c r="B227" s="3"/>
      <c r="C227" s="3"/>
      <c r="J227" s="3"/>
      <c r="K227" s="3"/>
    </row>
    <row r="228" spans="2:11">
      <c r="B228" s="3"/>
      <c r="C228" s="3"/>
      <c r="J228" s="3"/>
      <c r="K228" s="3"/>
    </row>
    <row r="229" spans="2:11">
      <c r="B229" s="3"/>
      <c r="C229" s="3"/>
      <c r="J229" s="3"/>
      <c r="K229" s="3"/>
    </row>
    <row r="230" spans="2:11">
      <c r="B230" s="3"/>
      <c r="C230" s="3"/>
      <c r="J230" s="3"/>
      <c r="K230" s="3"/>
    </row>
    <row r="231" spans="2:11">
      <c r="B231" s="3"/>
      <c r="C231" s="3"/>
      <c r="J231" s="3"/>
      <c r="K231" s="3"/>
    </row>
    <row r="232" spans="2:11">
      <c r="B232" s="3"/>
      <c r="C232" s="3"/>
      <c r="J232" s="3"/>
      <c r="K232" s="3"/>
    </row>
    <row r="233" spans="2:11">
      <c r="B233" s="3"/>
      <c r="C233" s="3"/>
      <c r="J233" s="3"/>
      <c r="K233" s="3"/>
    </row>
    <row r="234" spans="2:11">
      <c r="B234" s="3"/>
      <c r="C234" s="3"/>
      <c r="J234" s="3"/>
      <c r="K234" s="3"/>
    </row>
    <row r="235" spans="2:11">
      <c r="B235" s="3"/>
      <c r="C235" s="3"/>
      <c r="J235" s="3"/>
      <c r="K235" s="3"/>
    </row>
    <row r="236" spans="2:11">
      <c r="B236" s="3"/>
      <c r="C236" s="3"/>
      <c r="J236" s="3"/>
      <c r="K236" s="3"/>
    </row>
    <row r="237" spans="2:11">
      <c r="B237" s="3"/>
      <c r="C237" s="3"/>
      <c r="J237" s="3"/>
      <c r="K237" s="3"/>
    </row>
    <row r="238" spans="2:11">
      <c r="B238" s="3"/>
      <c r="C238" s="3"/>
      <c r="J238" s="3"/>
      <c r="K238" s="3"/>
    </row>
    <row r="239" spans="2:11">
      <c r="B239" s="3"/>
      <c r="C239" s="3"/>
      <c r="J239" s="3"/>
      <c r="K239" s="3"/>
    </row>
    <row r="240" spans="2:11">
      <c r="B240" s="3"/>
      <c r="C240" s="3"/>
      <c r="J240" s="3"/>
      <c r="K240" s="3"/>
    </row>
    <row r="241" spans="2:11">
      <c r="B241" s="3"/>
      <c r="C241" s="3"/>
      <c r="J241" s="3"/>
      <c r="K241" s="3"/>
    </row>
    <row r="242" spans="2:11">
      <c r="B242" s="3"/>
      <c r="C242" s="3"/>
      <c r="J242" s="3"/>
      <c r="K242" s="3"/>
    </row>
    <row r="243" spans="2:11">
      <c r="B243" s="3"/>
      <c r="C243" s="3"/>
      <c r="J243" s="3"/>
      <c r="K243" s="3"/>
    </row>
    <row r="244" spans="2:11">
      <c r="B244" s="3"/>
      <c r="C244" s="3"/>
      <c r="J244" s="3"/>
      <c r="K244" s="3"/>
    </row>
    <row r="245" spans="2:11">
      <c r="B245" s="3"/>
      <c r="C245" s="3"/>
      <c r="J245" s="3"/>
      <c r="K245" s="3"/>
    </row>
    <row r="246" spans="2:11">
      <c r="B246" s="3"/>
      <c r="C246" s="3"/>
      <c r="J246" s="3"/>
      <c r="K246" s="3"/>
    </row>
    <row r="247" spans="2:11">
      <c r="B247" s="3"/>
      <c r="C247" s="3"/>
      <c r="J247" s="3"/>
      <c r="K247" s="3"/>
    </row>
    <row r="248" spans="2:11">
      <c r="B248" s="3"/>
      <c r="C248" s="3"/>
      <c r="J248" s="3"/>
      <c r="K248" s="3"/>
    </row>
    <row r="249" spans="2:11">
      <c r="B249" s="3"/>
      <c r="C249" s="3"/>
      <c r="J249" s="3"/>
      <c r="K249" s="3"/>
    </row>
    <row r="250" spans="2:11">
      <c r="B250" s="3"/>
      <c r="C250" s="3"/>
      <c r="J250" s="3"/>
      <c r="K250" s="3"/>
    </row>
    <row r="251" spans="2:11">
      <c r="B251" s="3"/>
      <c r="C251" s="3"/>
      <c r="J251" s="3"/>
      <c r="K251" s="3"/>
    </row>
    <row r="252" spans="2:11">
      <c r="B252" s="3"/>
      <c r="C252" s="3"/>
      <c r="J252" s="3"/>
      <c r="K252" s="3"/>
    </row>
    <row r="253" spans="2:11">
      <c r="B253" s="3"/>
      <c r="C253" s="3"/>
      <c r="J253" s="3"/>
      <c r="K253" s="3"/>
    </row>
    <row r="254" spans="2:11">
      <c r="B254" s="3"/>
      <c r="C254" s="3"/>
      <c r="J254" s="3"/>
      <c r="K254" s="3"/>
    </row>
    <row r="255" spans="2:11">
      <c r="B255" s="3"/>
      <c r="C255" s="3"/>
      <c r="J255" s="3"/>
      <c r="K255" s="3"/>
    </row>
    <row r="256" spans="2:11">
      <c r="B256" s="3"/>
      <c r="C256" s="3"/>
      <c r="J256" s="3"/>
      <c r="K256" s="3"/>
    </row>
    <row r="257" spans="2:11">
      <c r="B257" s="3"/>
      <c r="C257" s="3"/>
      <c r="J257" s="3"/>
      <c r="K257" s="3"/>
    </row>
    <row r="258" spans="2:11">
      <c r="B258" s="3"/>
      <c r="C258" s="3"/>
      <c r="J258" s="3"/>
      <c r="K258" s="3"/>
    </row>
    <row r="259" spans="2:11">
      <c r="B259" s="3"/>
      <c r="C259" s="3"/>
      <c r="J259" s="3"/>
      <c r="K259" s="3"/>
    </row>
    <row r="260" spans="2:11">
      <c r="B260" s="3"/>
      <c r="C260" s="3"/>
      <c r="J260" s="3"/>
      <c r="K260" s="3"/>
    </row>
    <row r="261" spans="2:11">
      <c r="B261" s="3"/>
      <c r="C261" s="3"/>
      <c r="J261" s="3"/>
      <c r="K261" s="3"/>
    </row>
    <row r="262" spans="2:11">
      <c r="B262" s="3"/>
      <c r="C262" s="3"/>
      <c r="J262" s="3"/>
      <c r="K262" s="3"/>
    </row>
    <row r="263" spans="2:11">
      <c r="B263" s="3"/>
      <c r="C263" s="3"/>
      <c r="J263" s="3"/>
      <c r="K263" s="3"/>
    </row>
    <row r="264" spans="2:11">
      <c r="B264" s="3"/>
      <c r="C264" s="3"/>
      <c r="J264" s="3"/>
      <c r="K264" s="3"/>
    </row>
    <row r="265" spans="2:11">
      <c r="B265" s="3"/>
      <c r="C265" s="3"/>
      <c r="J265" s="3"/>
      <c r="K265" s="3"/>
    </row>
    <row r="266" spans="2:11">
      <c r="B266" s="3"/>
      <c r="C266" s="3"/>
      <c r="J266" s="3"/>
      <c r="K266" s="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opLeftCell="E1" workbookViewId="0">
      <selection activeCell="B10" sqref="B10"/>
    </sheetView>
  </sheetViews>
  <sheetFormatPr baseColWidth="10" defaultRowHeight="13" x14ac:dyDescent="0"/>
  <cols>
    <col min="1" max="1" width="23.6640625" style="3" customWidth="1"/>
    <col min="2" max="2" width="20.33203125" style="3" customWidth="1"/>
    <col min="3" max="4" width="17.33203125" style="3" customWidth="1"/>
    <col min="5" max="5" width="13.33203125" style="3" customWidth="1"/>
    <col min="6" max="6" width="16.1640625" style="3" customWidth="1"/>
    <col min="7" max="7" width="11.6640625" style="3" customWidth="1"/>
    <col min="8" max="8" width="11.6640625" style="31" customWidth="1"/>
    <col min="9" max="9" width="28.1640625" style="3" customWidth="1"/>
    <col min="10" max="10" width="16" style="4" customWidth="1"/>
    <col min="11" max="11" width="14.83203125" style="5" customWidth="1"/>
    <col min="12" max="13" width="10.83203125" style="14"/>
    <col min="14" max="16384" width="10.83203125" style="3"/>
  </cols>
  <sheetData>
    <row r="1" spans="1:15" s="33" customFormat="1">
      <c r="A1" s="33" t="s">
        <v>4</v>
      </c>
      <c r="B1" s="33" t="s">
        <v>1</v>
      </c>
      <c r="C1" s="33" t="s">
        <v>2</v>
      </c>
      <c r="D1" s="33" t="s">
        <v>0</v>
      </c>
      <c r="E1" s="33" t="s">
        <v>10</v>
      </c>
      <c r="F1" s="33" t="s">
        <v>5</v>
      </c>
      <c r="G1" s="33" t="s">
        <v>8</v>
      </c>
      <c r="H1" s="34" t="s">
        <v>7</v>
      </c>
      <c r="I1" s="33" t="s">
        <v>18</v>
      </c>
      <c r="J1" s="35" t="s">
        <v>3</v>
      </c>
      <c r="K1" s="36" t="s">
        <v>11</v>
      </c>
      <c r="L1" s="37"/>
      <c r="M1" s="37"/>
    </row>
    <row r="2" spans="1:15">
      <c r="A2" s="17">
        <v>8.6839999999999997E-4</v>
      </c>
      <c r="B2" s="4">
        <v>2650</v>
      </c>
      <c r="C2" s="17">
        <v>996.58</v>
      </c>
      <c r="D2" s="17">
        <v>5.0000000000000002E-5</v>
      </c>
      <c r="E2" s="17">
        <f>D2*1000</f>
        <v>0.05</v>
      </c>
      <c r="F2" s="20">
        <f>(I2*D2*B2)/A2</f>
        <v>0.81563878628007436</v>
      </c>
      <c r="G2" s="21">
        <f>10^(-0.00455553*LOG(F2)^4+0.0424057*LOG(F2)^3+0.0258391*LOG(F2)^2-0.95365*LOG(F2)+1.49443)</f>
        <v>37.931740369395328</v>
      </c>
      <c r="H2" s="32">
        <v>37.931692706044167</v>
      </c>
      <c r="I2" s="21">
        <f>SQRT(((4/3)*(1/H2)*((B2-C2)/C2)*9.8*D2))</f>
        <v>5.3456658264574826E-3</v>
      </c>
      <c r="J2" s="21">
        <f>(1/18)*(1/A2)*(B2-C2)*9.8067*D2^2</f>
        <v>2.5933060024182402E-3</v>
      </c>
      <c r="K2" s="5">
        <f>ABS(H2-G2)</f>
        <v>4.7663351161020273E-5</v>
      </c>
    </row>
    <row r="3" spans="1:15">
      <c r="A3" s="17">
        <v>8.6839999999999997E-4</v>
      </c>
      <c r="B3" s="4">
        <v>2650</v>
      </c>
      <c r="C3" s="17">
        <v>996.58</v>
      </c>
      <c r="D3" s="17">
        <v>9.8999999999999994E-5</v>
      </c>
      <c r="E3" s="17">
        <f t="shared" ref="E3:E52" si="0">D3*1000</f>
        <v>9.8999999999999991E-2</v>
      </c>
      <c r="F3" s="20">
        <f t="shared" ref="F3:F52" si="1">(I3*D3*B3)/A3</f>
        <v>5.4219134360662826</v>
      </c>
      <c r="G3" s="21">
        <f t="shared" ref="G3:G52" si="2">10^(-0.00455553*LOG(F3)^4+0.0424057*LOG(F3)^3+0.0258391*LOG(F3)^2-0.95365*LOG(F3)+1.49443)</f>
        <v>6.6632856958347748</v>
      </c>
      <c r="H3" s="32">
        <v>6.6632847779612883</v>
      </c>
      <c r="I3" s="21">
        <f t="shared" ref="I3:I43" si="3">SQRT(((4/3)*(1/H3)*((B3-C3)/C3)*9.8*D3))</f>
        <v>1.7946977807813833E-2</v>
      </c>
      <c r="J3" s="21">
        <f t="shared" ref="J3:J52" si="4">(1/18)*(1/A3)*(B3-C3)*9.8067*D3^2</f>
        <v>1.0166796851880468E-2</v>
      </c>
      <c r="K3" s="5">
        <f t="shared" ref="K3:K52" si="5">ABS(H3-G3)</f>
        <v>9.1787348655003598E-7</v>
      </c>
    </row>
    <row r="4" spans="1:15">
      <c r="A4" s="17">
        <v>8.6839999999999997E-4</v>
      </c>
      <c r="B4" s="4">
        <v>2650</v>
      </c>
      <c r="C4" s="17">
        <v>996.58</v>
      </c>
      <c r="D4" s="17">
        <v>1.4799999999999999E-4</v>
      </c>
      <c r="E4" s="17">
        <f t="shared" si="0"/>
        <v>0.14799999999999999</v>
      </c>
      <c r="F4" s="20">
        <f t="shared" si="1"/>
        <v>14.858192159776692</v>
      </c>
      <c r="G4" s="21">
        <f t="shared" si="2"/>
        <v>2.9644297263294006</v>
      </c>
      <c r="H4" s="32">
        <v>2.9644296929710428</v>
      </c>
      <c r="I4" s="21">
        <f t="shared" si="3"/>
        <v>3.2898659029959407E-2</v>
      </c>
      <c r="J4" s="21">
        <f t="shared" si="4"/>
        <v>2.2721509870787651E-2</v>
      </c>
      <c r="K4" s="5">
        <f t="shared" si="5"/>
        <v>3.3358357853785492E-8</v>
      </c>
    </row>
    <row r="5" spans="1:15">
      <c r="A5" s="17">
        <v>8.6839999999999997E-4</v>
      </c>
      <c r="B5" s="4">
        <v>2650</v>
      </c>
      <c r="C5" s="17">
        <v>996.58</v>
      </c>
      <c r="D5" s="17">
        <v>1.9699999999999999E-4</v>
      </c>
      <c r="E5" s="17">
        <f t="shared" si="0"/>
        <v>0.19699999999999998</v>
      </c>
      <c r="F5" s="20">
        <f t="shared" si="1"/>
        <v>28.841992025457468</v>
      </c>
      <c r="G5" s="21">
        <f t="shared" si="2"/>
        <v>1.8553938987367982</v>
      </c>
      <c r="H5" s="32">
        <v>1.8553938965097632</v>
      </c>
      <c r="I5" s="21">
        <f t="shared" si="3"/>
        <v>4.7976986639033173E-2</v>
      </c>
      <c r="J5" s="21">
        <f t="shared" si="4"/>
        <v>4.0257445059139786E-2</v>
      </c>
      <c r="K5" s="5">
        <f t="shared" si="5"/>
        <v>2.2270350008568585E-9</v>
      </c>
    </row>
    <row r="6" spans="1:15">
      <c r="A6" s="17">
        <v>8.6839999999999997E-4</v>
      </c>
      <c r="B6" s="4">
        <v>2650</v>
      </c>
      <c r="C6" s="17">
        <v>996.58</v>
      </c>
      <c r="D6" s="17">
        <v>2.4600000000000002E-4</v>
      </c>
      <c r="E6" s="17">
        <f t="shared" si="0"/>
        <v>0.24600000000000002</v>
      </c>
      <c r="F6" s="20">
        <f t="shared" si="1"/>
        <v>46.921606675854562</v>
      </c>
      <c r="G6" s="21">
        <f t="shared" si="2"/>
        <v>1.3650467396304804</v>
      </c>
      <c r="H6" s="32">
        <v>1.3650467394097021</v>
      </c>
      <c r="I6" s="21">
        <f t="shared" si="3"/>
        <v>6.2504560879447918E-2</v>
      </c>
      <c r="J6" s="21">
        <f t="shared" si="4"/>
        <v>6.27746024169369E-2</v>
      </c>
      <c r="K6" s="5">
        <f t="shared" si="5"/>
        <v>2.2077828454314385E-10</v>
      </c>
    </row>
    <row r="7" spans="1:15">
      <c r="A7" s="17">
        <v>8.6839999999999997E-4</v>
      </c>
      <c r="B7" s="4">
        <v>2650</v>
      </c>
      <c r="C7" s="17">
        <v>996.58</v>
      </c>
      <c r="D7" s="17">
        <v>2.9500000000000001E-4</v>
      </c>
      <c r="E7" s="17">
        <f t="shared" si="0"/>
        <v>0.29500000000000004</v>
      </c>
      <c r="F7" s="20">
        <f t="shared" si="1"/>
        <v>68.683386570718298</v>
      </c>
      <c r="G7" s="21">
        <f t="shared" si="2"/>
        <v>1.0986278305197001</v>
      </c>
      <c r="H7" s="32">
        <v>1.0986278304911905</v>
      </c>
      <c r="I7" s="21">
        <f t="shared" si="3"/>
        <v>7.629632606077616E-2</v>
      </c>
      <c r="J7" s="21">
        <f t="shared" si="4"/>
        <v>9.0272981944178959E-2</v>
      </c>
      <c r="K7" s="5">
        <f t="shared" si="5"/>
        <v>2.850963909395432E-11</v>
      </c>
      <c r="L7" s="24"/>
      <c r="M7" s="22" t="s">
        <v>16</v>
      </c>
      <c r="N7" s="23"/>
      <c r="O7" s="23"/>
    </row>
    <row r="8" spans="1:15">
      <c r="A8" s="17">
        <v>8.6839999999999997E-4</v>
      </c>
      <c r="B8" s="4">
        <v>2650</v>
      </c>
      <c r="C8" s="17">
        <v>996.58</v>
      </c>
      <c r="D8" s="17">
        <v>3.4400000000000001E-4</v>
      </c>
      <c r="E8" s="17">
        <f t="shared" si="0"/>
        <v>0.34400000000000003</v>
      </c>
      <c r="F8" s="20">
        <f t="shared" si="1"/>
        <v>93.776913386829577</v>
      </c>
      <c r="G8" s="21">
        <f t="shared" si="2"/>
        <v>0.93448300943914497</v>
      </c>
      <c r="H8" s="32">
        <v>0.93448300943472518</v>
      </c>
      <c r="I8" s="21">
        <f t="shared" si="3"/>
        <v>8.9332899939801244E-2</v>
      </c>
      <c r="J8" s="21">
        <f t="shared" si="4"/>
        <v>0.12275258364086596</v>
      </c>
      <c r="K8" s="5">
        <f t="shared" si="5"/>
        <v>4.4197978610327482E-12</v>
      </c>
    </row>
    <row r="9" spans="1:15">
      <c r="A9" s="17">
        <v>8.6839999999999997E-4</v>
      </c>
      <c r="B9" s="4">
        <v>2650</v>
      </c>
      <c r="C9" s="17">
        <v>996.58</v>
      </c>
      <c r="D9" s="17">
        <v>3.9300000000000001E-4</v>
      </c>
      <c r="E9" s="17">
        <f t="shared" si="0"/>
        <v>0.39300000000000002</v>
      </c>
      <c r="F9" s="20">
        <f t="shared" si="1"/>
        <v>121.90872345009466</v>
      </c>
      <c r="G9" s="21">
        <f t="shared" si="2"/>
        <v>0.82451020224305338</v>
      </c>
      <c r="H9" s="32">
        <v>0.82451020224227511</v>
      </c>
      <c r="I9" s="21">
        <f t="shared" si="3"/>
        <v>0.10165205765429179</v>
      </c>
      <c r="J9" s="21">
        <f t="shared" si="4"/>
        <v>0.16021340750699792</v>
      </c>
      <c r="K9" s="5">
        <f t="shared" si="5"/>
        <v>7.7826634026223473E-13</v>
      </c>
    </row>
    <row r="10" spans="1:15">
      <c r="A10" s="17">
        <v>8.6839999999999997E-4</v>
      </c>
      <c r="B10" s="4">
        <v>2650</v>
      </c>
      <c r="C10" s="17">
        <v>996.58</v>
      </c>
      <c r="D10" s="17">
        <v>4.4200000000000001E-4</v>
      </c>
      <c r="E10" s="17">
        <f t="shared" si="0"/>
        <v>0.442</v>
      </c>
      <c r="F10" s="20">
        <f t="shared" si="1"/>
        <v>152.83186042259521</v>
      </c>
      <c r="G10" s="21">
        <f t="shared" si="2"/>
        <v>0.74632322788917038</v>
      </c>
      <c r="H10" s="32">
        <v>0.74632322788902083</v>
      </c>
      <c r="I10" s="21">
        <f t="shared" si="3"/>
        <v>0.11330930384272318</v>
      </c>
      <c r="J10" s="21">
        <f t="shared" si="4"/>
        <v>0.20265545354257483</v>
      </c>
      <c r="K10" s="5">
        <f t="shared" si="5"/>
        <v>1.4954704141700859E-13</v>
      </c>
    </row>
    <row r="11" spans="1:15">
      <c r="A11" s="17">
        <v>8.6839999999999997E-4</v>
      </c>
      <c r="B11" s="4">
        <v>2650</v>
      </c>
      <c r="C11" s="17">
        <v>996.58</v>
      </c>
      <c r="D11" s="17">
        <v>4.9100000000000001E-4</v>
      </c>
      <c r="E11" s="17">
        <f t="shared" si="0"/>
        <v>0.49099999999999999</v>
      </c>
      <c r="F11" s="20">
        <f t="shared" si="1"/>
        <v>186.33657468785543</v>
      </c>
      <c r="G11" s="21">
        <f t="shared" si="2"/>
        <v>0.68823413772766806</v>
      </c>
      <c r="H11" s="32">
        <v>0.68823413772763842</v>
      </c>
      <c r="I11" s="21">
        <f t="shared" si="3"/>
        <v>0.1243628186288542</v>
      </c>
      <c r="J11" s="21">
        <f t="shared" si="4"/>
        <v>0.25007872174759671</v>
      </c>
      <c r="K11" s="5">
        <f t="shared" si="5"/>
        <v>2.964295475749168E-14</v>
      </c>
      <c r="M11" s="14" t="s">
        <v>22</v>
      </c>
    </row>
    <row r="12" spans="1:15">
      <c r="A12" s="17">
        <v>8.6839999999999997E-4</v>
      </c>
      <c r="B12" s="4">
        <v>2650</v>
      </c>
      <c r="C12" s="17">
        <v>996.58</v>
      </c>
      <c r="D12" s="17">
        <v>5.4000000000000001E-4</v>
      </c>
      <c r="E12" s="17">
        <f t="shared" si="0"/>
        <v>0.54</v>
      </c>
      <c r="F12" s="20">
        <f t="shared" si="1"/>
        <v>222.24291631619352</v>
      </c>
      <c r="G12" s="21">
        <f t="shared" si="2"/>
        <v>0.64359605711706291</v>
      </c>
      <c r="H12" s="32">
        <v>0.64359605711705703</v>
      </c>
      <c r="I12" s="21">
        <f t="shared" si="3"/>
        <v>0.13486774879733224</v>
      </c>
      <c r="J12" s="21">
        <f t="shared" si="4"/>
        <v>0.30248321212206353</v>
      </c>
      <c r="K12" s="5">
        <f t="shared" si="5"/>
        <v>5.8841820305133297E-15</v>
      </c>
      <c r="M12" s="14" t="s">
        <v>21</v>
      </c>
    </row>
    <row r="13" spans="1:15">
      <c r="A13" s="17">
        <v>8.6839999999999997E-4</v>
      </c>
      <c r="B13" s="4">
        <v>2650</v>
      </c>
      <c r="C13" s="17">
        <v>996.58</v>
      </c>
      <c r="D13" s="17">
        <v>5.8900000000000001E-4</v>
      </c>
      <c r="E13" s="17">
        <f t="shared" si="0"/>
        <v>0.58899999999999997</v>
      </c>
      <c r="F13" s="20">
        <f t="shared" si="1"/>
        <v>260.39499853910701</v>
      </c>
      <c r="G13" s="21">
        <f t="shared" si="2"/>
        <v>0.60837107532208012</v>
      </c>
      <c r="H13" s="32">
        <v>0.6083710753220789</v>
      </c>
      <c r="I13" s="21">
        <f t="shared" si="3"/>
        <v>0.14487427794558125</v>
      </c>
      <c r="J13" s="21">
        <f t="shared" si="4"/>
        <v>0.35986892466597536</v>
      </c>
      <c r="K13" s="5">
        <f t="shared" si="5"/>
        <v>1.2212453270876722E-15</v>
      </c>
    </row>
    <row r="14" spans="1:15">
      <c r="A14" s="17">
        <v>8.6839999999999997E-4</v>
      </c>
      <c r="B14" s="4">
        <v>2650</v>
      </c>
      <c r="C14" s="17">
        <v>996.58</v>
      </c>
      <c r="D14" s="17">
        <v>6.38E-4</v>
      </c>
      <c r="E14" s="17">
        <f t="shared" si="0"/>
        <v>0.63800000000000001</v>
      </c>
      <c r="F14" s="20">
        <f t="shared" si="1"/>
        <v>300.65656759464525</v>
      </c>
      <c r="G14" s="21">
        <f t="shared" si="2"/>
        <v>0.57997409511755593</v>
      </c>
      <c r="H14" s="32">
        <v>0.5799740951175556</v>
      </c>
      <c r="I14" s="21">
        <f t="shared" si="3"/>
        <v>0.1544272569345182</v>
      </c>
      <c r="J14" s="21">
        <f t="shared" si="4"/>
        <v>0.42223585937933211</v>
      </c>
      <c r="K14" s="5">
        <f t="shared" si="5"/>
        <v>3.3306690738754696E-16</v>
      </c>
    </row>
    <row r="15" spans="1:15">
      <c r="A15" s="17">
        <v>8.6839999999999997E-4</v>
      </c>
      <c r="B15" s="4">
        <v>2650</v>
      </c>
      <c r="C15" s="17">
        <v>996.58</v>
      </c>
      <c r="D15" s="17">
        <v>6.87E-4</v>
      </c>
      <c r="E15" s="17">
        <f t="shared" si="0"/>
        <v>0.68700000000000006</v>
      </c>
      <c r="F15" s="20">
        <f t="shared" si="1"/>
        <v>342.90756009094935</v>
      </c>
      <c r="G15" s="21">
        <f t="shared" si="2"/>
        <v>0.5566779777864248</v>
      </c>
      <c r="H15" s="32">
        <v>0.5566779777864248</v>
      </c>
      <c r="I15" s="21">
        <f t="shared" si="3"/>
        <v>0.16356646353188892</v>
      </c>
      <c r="J15" s="21">
        <f t="shared" si="4"/>
        <v>0.48958401626213377</v>
      </c>
      <c r="K15" s="5">
        <f t="shared" si="5"/>
        <v>0</v>
      </c>
    </row>
    <row r="16" spans="1:15">
      <c r="A16" s="17">
        <v>8.6839999999999997E-4</v>
      </c>
      <c r="B16" s="4">
        <v>2650</v>
      </c>
      <c r="C16" s="17">
        <v>996.58</v>
      </c>
      <c r="D16" s="17">
        <v>7.36E-4</v>
      </c>
      <c r="E16" s="17">
        <f t="shared" si="0"/>
        <v>0.73599999999999999</v>
      </c>
      <c r="F16" s="20">
        <f t="shared" si="1"/>
        <v>387.04140199783734</v>
      </c>
      <c r="G16" s="21">
        <f t="shared" si="2"/>
        <v>0.53728726224010059</v>
      </c>
      <c r="H16" s="32">
        <v>0.53728726224010059</v>
      </c>
      <c r="I16" s="21">
        <f t="shared" si="3"/>
        <v>0.17232708854333567</v>
      </c>
      <c r="J16" s="21">
        <f t="shared" si="4"/>
        <v>0.56191339531438045</v>
      </c>
      <c r="K16" s="5">
        <f t="shared" si="5"/>
        <v>0</v>
      </c>
    </row>
    <row r="17" spans="1:11">
      <c r="A17" s="17">
        <v>8.6839999999999997E-4</v>
      </c>
      <c r="B17" s="4">
        <v>2650</v>
      </c>
      <c r="C17" s="17">
        <v>996.58</v>
      </c>
      <c r="D17" s="17">
        <v>7.85E-4</v>
      </c>
      <c r="E17" s="17">
        <f t="shared" si="0"/>
        <v>0.78500000000000003</v>
      </c>
      <c r="F17" s="20">
        <f t="shared" si="1"/>
        <v>432.96286685746571</v>
      </c>
      <c r="G17" s="21">
        <f t="shared" si="2"/>
        <v>0.52094949219127695</v>
      </c>
      <c r="H17" s="32">
        <v>0.52094949219127695</v>
      </c>
      <c r="I17" s="21">
        <f t="shared" si="3"/>
        <v>0.18074027332244838</v>
      </c>
      <c r="J17" s="21">
        <f t="shared" si="4"/>
        <v>0.63922399653607198</v>
      </c>
      <c r="K17" s="5">
        <f t="shared" si="5"/>
        <v>0</v>
      </c>
    </row>
    <row r="18" spans="1:11">
      <c r="A18" s="17">
        <v>8.6839999999999997E-4</v>
      </c>
      <c r="B18" s="4">
        <v>2650</v>
      </c>
      <c r="C18" s="17">
        <v>996.58</v>
      </c>
      <c r="D18" s="17">
        <v>8.34E-4</v>
      </c>
      <c r="E18" s="17">
        <f t="shared" si="0"/>
        <v>0.83399999999999996</v>
      </c>
      <c r="F18" s="20">
        <f t="shared" si="1"/>
        <v>480.586359218192</v>
      </c>
      <c r="G18" s="21">
        <f t="shared" si="2"/>
        <v>0.5070411680616147</v>
      </c>
      <c r="H18" s="32">
        <v>0.5070411680616147</v>
      </c>
      <c r="I18" s="21">
        <f t="shared" si="3"/>
        <v>0.18883362487900002</v>
      </c>
      <c r="J18" s="21">
        <f t="shared" si="4"/>
        <v>0.72151581992720859</v>
      </c>
      <c r="K18" s="5">
        <f t="shared" si="5"/>
        <v>0</v>
      </c>
    </row>
    <row r="19" spans="1:11">
      <c r="A19" s="17">
        <v>8.6839999999999997E-4</v>
      </c>
      <c r="B19" s="4">
        <v>2650</v>
      </c>
      <c r="C19" s="17">
        <v>996.58</v>
      </c>
      <c r="D19" s="17">
        <v>8.83E-4</v>
      </c>
      <c r="E19" s="17">
        <f t="shared" si="0"/>
        <v>0.88300000000000001</v>
      </c>
      <c r="F19" s="20">
        <f t="shared" si="1"/>
        <v>529.83452467298457</v>
      </c>
      <c r="G19" s="21">
        <f t="shared" si="2"/>
        <v>0.49509615396174977</v>
      </c>
      <c r="H19" s="32">
        <v>0.49509615396174933</v>
      </c>
      <c r="I19" s="21">
        <f t="shared" si="3"/>
        <v>0.19663168068805736</v>
      </c>
      <c r="J19" s="21">
        <f t="shared" si="4"/>
        <v>0.80878886548779017</v>
      </c>
      <c r="K19" s="5">
        <f t="shared" si="5"/>
        <v>4.4408920985006262E-16</v>
      </c>
    </row>
    <row r="20" spans="1:11">
      <c r="A20" s="17">
        <v>8.6839999999999997E-4</v>
      </c>
      <c r="B20" s="4">
        <v>2650</v>
      </c>
      <c r="C20" s="17">
        <v>996.58</v>
      </c>
      <c r="D20" s="17">
        <v>9.3199999999999999E-4</v>
      </c>
      <c r="E20" s="17">
        <f t="shared" si="0"/>
        <v>0.93199999999999994</v>
      </c>
      <c r="F20" s="20">
        <f t="shared" si="1"/>
        <v>580.63711340967598</v>
      </c>
      <c r="G20" s="21">
        <f t="shared" si="2"/>
        <v>0.48475924840754747</v>
      </c>
      <c r="H20" s="32">
        <v>0.48475924840754747</v>
      </c>
      <c r="I20" s="21">
        <f t="shared" si="3"/>
        <v>0.2041563160114028</v>
      </c>
      <c r="J20" s="21">
        <f t="shared" si="4"/>
        <v>0.90104313321781659</v>
      </c>
      <c r="K20" s="5">
        <f t="shared" si="5"/>
        <v>0</v>
      </c>
    </row>
    <row r="21" spans="1:11">
      <c r="A21" s="17">
        <v>8.6839999999999997E-4</v>
      </c>
      <c r="B21" s="4">
        <v>2650</v>
      </c>
      <c r="C21" s="17">
        <v>996.58</v>
      </c>
      <c r="D21" s="17">
        <v>9.810000000000001E-4</v>
      </c>
      <c r="E21" s="17">
        <f t="shared" si="0"/>
        <v>0.98100000000000009</v>
      </c>
      <c r="F21" s="20">
        <f t="shared" si="1"/>
        <v>632.93004259616043</v>
      </c>
      <c r="G21" s="21">
        <f t="shared" si="2"/>
        <v>0.47575520835591156</v>
      </c>
      <c r="H21" s="32">
        <v>0.47575520835591156</v>
      </c>
      <c r="I21" s="21">
        <f t="shared" si="3"/>
        <v>0.21142709556690542</v>
      </c>
      <c r="J21" s="21">
        <f t="shared" si="4"/>
        <v>0.99827862311728832</v>
      </c>
      <c r="K21" s="5">
        <f t="shared" si="5"/>
        <v>0</v>
      </c>
    </row>
    <row r="22" spans="1:11">
      <c r="A22" s="17">
        <v>8.6839999999999997E-4</v>
      </c>
      <c r="B22" s="4">
        <v>2650</v>
      </c>
      <c r="C22" s="17">
        <v>996.58</v>
      </c>
      <c r="D22" s="17">
        <v>1.0300000000000001E-3</v>
      </c>
      <c r="E22" s="17">
        <f t="shared" si="0"/>
        <v>1.03</v>
      </c>
      <c r="F22" s="20">
        <f t="shared" si="1"/>
        <v>686.65461628479773</v>
      </c>
      <c r="G22" s="21">
        <f t="shared" si="2"/>
        <v>0.46786756198793544</v>
      </c>
      <c r="H22" s="32">
        <v>0.46786756198793544</v>
      </c>
      <c r="I22" s="21">
        <f t="shared" si="3"/>
        <v>0.21846157493376744</v>
      </c>
      <c r="J22" s="21">
        <f t="shared" si="4"/>
        <v>1.1004953351862048</v>
      </c>
      <c r="K22" s="5">
        <f t="shared" si="5"/>
        <v>0</v>
      </c>
    </row>
    <row r="23" spans="1:11">
      <c r="A23" s="17">
        <v>8.6839999999999997E-4</v>
      </c>
      <c r="B23" s="4">
        <v>2650</v>
      </c>
      <c r="C23" s="17">
        <v>996.58</v>
      </c>
      <c r="D23" s="17">
        <v>1.0790000000000001E-3</v>
      </c>
      <c r="E23" s="17">
        <f t="shared" si="0"/>
        <v>1.0790000000000002</v>
      </c>
      <c r="F23" s="20">
        <f t="shared" si="1"/>
        <v>741.75687129517894</v>
      </c>
      <c r="G23" s="21">
        <f t="shared" si="2"/>
        <v>0.46092379377221238</v>
      </c>
      <c r="H23" s="32">
        <v>0.46092379377221238</v>
      </c>
      <c r="I23" s="21">
        <f t="shared" si="3"/>
        <v>0.22527555809282993</v>
      </c>
      <c r="J23" s="21">
        <f t="shared" si="4"/>
        <v>1.2076932694245661</v>
      </c>
      <c r="K23" s="5">
        <f t="shared" si="5"/>
        <v>0</v>
      </c>
    </row>
    <row r="24" spans="1:11">
      <c r="A24" s="17">
        <v>8.6839999999999997E-4</v>
      </c>
      <c r="B24" s="4">
        <v>2650</v>
      </c>
      <c r="C24" s="17">
        <v>996.58</v>
      </c>
      <c r="D24" s="17">
        <v>1.1280000000000001E-3</v>
      </c>
      <c r="E24" s="17">
        <f t="shared" si="0"/>
        <v>1.1280000000000001</v>
      </c>
      <c r="F24" s="20">
        <f t="shared" si="1"/>
        <v>798.18702475384202</v>
      </c>
      <c r="G24" s="21">
        <f t="shared" si="2"/>
        <v>0.45478477960621438</v>
      </c>
      <c r="H24" s="32">
        <v>0.45478477960621438</v>
      </c>
      <c r="I24" s="21">
        <f t="shared" si="3"/>
        <v>0.23188331737462745</v>
      </c>
      <c r="J24" s="21">
        <f t="shared" si="4"/>
        <v>1.3198724258323724</v>
      </c>
      <c r="K24" s="5">
        <f t="shared" si="5"/>
        <v>0</v>
      </c>
    </row>
    <row r="25" spans="1:11">
      <c r="A25" s="17">
        <v>8.6839999999999997E-4</v>
      </c>
      <c r="B25" s="4">
        <v>2650</v>
      </c>
      <c r="C25" s="17">
        <v>996.58</v>
      </c>
      <c r="D25" s="17">
        <v>1.1770000000000001E-3</v>
      </c>
      <c r="E25" s="17">
        <f t="shared" si="0"/>
        <v>1.177</v>
      </c>
      <c r="F25" s="20">
        <f t="shared" si="1"/>
        <v>855.8990043545881</v>
      </c>
      <c r="G25" s="21">
        <f t="shared" si="2"/>
        <v>0.44933711874238697</v>
      </c>
      <c r="H25" s="32">
        <v>0.44933711874238697</v>
      </c>
      <c r="I25" s="21">
        <f t="shared" si="3"/>
        <v>0.23829778149806005</v>
      </c>
      <c r="J25" s="21">
        <f t="shared" si="4"/>
        <v>1.4370328044096237</v>
      </c>
      <c r="K25" s="5">
        <f t="shared" si="5"/>
        <v>0</v>
      </c>
    </row>
    <row r="26" spans="1:11">
      <c r="A26" s="17">
        <v>8.6839999999999997E-4</v>
      </c>
      <c r="B26" s="4">
        <v>2650</v>
      </c>
      <c r="C26" s="17">
        <v>996.58</v>
      </c>
      <c r="D26" s="17">
        <v>1.2260000000000001E-3</v>
      </c>
      <c r="E26" s="17">
        <f t="shared" si="0"/>
        <v>1.2260000000000002</v>
      </c>
      <c r="F26" s="20">
        <f t="shared" si="1"/>
        <v>914.85004645968138</v>
      </c>
      <c r="G26" s="21">
        <f t="shared" si="2"/>
        <v>0.44448747899444135</v>
      </c>
      <c r="H26" s="32">
        <v>0.44448747899444135</v>
      </c>
      <c r="I26" s="21">
        <f t="shared" si="3"/>
        <v>0.24453069664981603</v>
      </c>
      <c r="J26" s="21">
        <f t="shared" si="4"/>
        <v>1.5591744051563199</v>
      </c>
      <c r="K26" s="5">
        <f t="shared" si="5"/>
        <v>0</v>
      </c>
    </row>
    <row r="27" spans="1:11">
      <c r="A27" s="17">
        <v>8.6839999999999997E-4</v>
      </c>
      <c r="B27" s="4">
        <v>2650</v>
      </c>
      <c r="C27" s="17">
        <v>996.58</v>
      </c>
      <c r="D27" s="17">
        <v>1.2750000000000001E-3</v>
      </c>
      <c r="E27" s="17">
        <f t="shared" si="0"/>
        <v>1.2750000000000001</v>
      </c>
      <c r="F27" s="20">
        <f t="shared" si="1"/>
        <v>975.0003502476967</v>
      </c>
      <c r="G27" s="21">
        <f t="shared" si="2"/>
        <v>0.44015836606981351</v>
      </c>
      <c r="H27" s="32">
        <v>0.44015836606981368</v>
      </c>
      <c r="I27" s="21">
        <f t="shared" si="3"/>
        <v>0.25059276482577869</v>
      </c>
      <c r="J27" s="21">
        <f t="shared" si="4"/>
        <v>1.6862972280724609</v>
      </c>
      <c r="K27" s="5">
        <f t="shared" si="5"/>
        <v>1.6653345369377348E-16</v>
      </c>
    </row>
    <row r="28" spans="1:11">
      <c r="A28" s="17">
        <v>8.6839999999999997E-4</v>
      </c>
      <c r="B28" s="4">
        <v>2650</v>
      </c>
      <c r="C28" s="17">
        <v>996.58</v>
      </c>
      <c r="D28" s="17">
        <v>1.3240000000000001E-3</v>
      </c>
      <c r="E28" s="17">
        <f t="shared" si="0"/>
        <v>1.3240000000000001</v>
      </c>
      <c r="F28" s="20">
        <f t="shared" si="1"/>
        <v>1036.3127784824117</v>
      </c>
      <c r="G28" s="21">
        <f t="shared" si="2"/>
        <v>0.43628491654329898</v>
      </c>
      <c r="H28" s="32">
        <v>0.43628491654329898</v>
      </c>
      <c r="I28" s="21">
        <f t="shared" si="3"/>
        <v>0.25649376299211263</v>
      </c>
      <c r="J28" s="21">
        <f t="shared" si="4"/>
        <v>1.818401273158047</v>
      </c>
      <c r="K28" s="5">
        <f t="shared" si="5"/>
        <v>0</v>
      </c>
    </row>
    <row r="29" spans="1:11">
      <c r="A29" s="17">
        <v>8.6839999999999997E-4</v>
      </c>
      <c r="B29" s="4">
        <v>2650</v>
      </c>
      <c r="C29" s="17">
        <v>996.58</v>
      </c>
      <c r="D29" s="17">
        <v>1.3730000000000001E-3</v>
      </c>
      <c r="E29" s="17">
        <f t="shared" si="0"/>
        <v>1.373</v>
      </c>
      <c r="F29" s="20">
        <f t="shared" si="1"/>
        <v>1098.7525973116492</v>
      </c>
      <c r="G29" s="21">
        <f t="shared" si="2"/>
        <v>0.43281243743870795</v>
      </c>
      <c r="H29" s="32">
        <v>0.43281243743870795</v>
      </c>
      <c r="I29" s="21">
        <f t="shared" si="3"/>
        <v>0.26224264604582614</v>
      </c>
      <c r="J29" s="21">
        <f t="shared" si="4"/>
        <v>1.9554865404130783</v>
      </c>
      <c r="K29" s="5">
        <f t="shared" si="5"/>
        <v>0</v>
      </c>
    </row>
    <row r="30" spans="1:11">
      <c r="A30" s="17">
        <v>8.6839999999999997E-4</v>
      </c>
      <c r="B30" s="4">
        <v>2650</v>
      </c>
      <c r="C30" s="17">
        <v>996.58</v>
      </c>
      <c r="D30" s="17">
        <v>1.4220000000000001E-3</v>
      </c>
      <c r="E30" s="17">
        <f t="shared" si="0"/>
        <v>1.4220000000000002</v>
      </c>
      <c r="F30" s="20">
        <f t="shared" si="1"/>
        <v>1162.2872489378296</v>
      </c>
      <c r="G30" s="21">
        <f t="shared" si="2"/>
        <v>0.42969449769753149</v>
      </c>
      <c r="H30" s="32">
        <v>0.42969449769753149</v>
      </c>
      <c r="I30" s="21">
        <f t="shared" si="3"/>
        <v>0.26784763606337375</v>
      </c>
      <c r="J30" s="21">
        <f t="shared" si="4"/>
        <v>2.0975530298375542</v>
      </c>
      <c r="K30" s="5">
        <f t="shared" si="5"/>
        <v>0</v>
      </c>
    </row>
    <row r="31" spans="1:11">
      <c r="A31" s="17">
        <v>8.6839999999999997E-4</v>
      </c>
      <c r="B31" s="4">
        <v>2650</v>
      </c>
      <c r="C31" s="17">
        <v>996.58</v>
      </c>
      <c r="D31" s="17">
        <v>1.4710000000000001E-3</v>
      </c>
      <c r="E31" s="17">
        <f t="shared" si="0"/>
        <v>1.4710000000000001</v>
      </c>
      <c r="F31" s="20">
        <f t="shared" si="1"/>
        <v>1226.8861521300123</v>
      </c>
      <c r="G31" s="21">
        <f t="shared" si="2"/>
        <v>0.4268914326490077</v>
      </c>
      <c r="H31" s="32">
        <v>0.4268914326490077</v>
      </c>
      <c r="I31" s="21">
        <f t="shared" si="3"/>
        <v>0.27331629991398548</v>
      </c>
      <c r="J31" s="21">
        <f t="shared" si="4"/>
        <v>2.2446007414314755</v>
      </c>
      <c r="K31" s="5">
        <f t="shared" si="5"/>
        <v>0</v>
      </c>
    </row>
    <row r="32" spans="1:11">
      <c r="A32" s="17">
        <v>8.6839999999999997E-4</v>
      </c>
      <c r="B32" s="4">
        <v>2650</v>
      </c>
      <c r="C32" s="17">
        <v>996.58</v>
      </c>
      <c r="D32" s="17">
        <v>1.5200000000000001E-3</v>
      </c>
      <c r="E32" s="17">
        <f t="shared" si="0"/>
        <v>1.52</v>
      </c>
      <c r="F32" s="20">
        <f t="shared" si="1"/>
        <v>1292.5205264420881</v>
      </c>
      <c r="G32" s="21">
        <f t="shared" si="2"/>
        <v>0.42436916107522948</v>
      </c>
      <c r="H32" s="32">
        <v>0.42436916107522948</v>
      </c>
      <c r="I32" s="21">
        <f t="shared" si="3"/>
        <v>0.27865561697177488</v>
      </c>
      <c r="J32" s="21">
        <f t="shared" si="4"/>
        <v>2.3966296751948413</v>
      </c>
      <c r="K32" s="5">
        <f t="shared" si="5"/>
        <v>0</v>
      </c>
    </row>
    <row r="33" spans="1:11">
      <c r="A33" s="17">
        <v>8.6839999999999997E-4</v>
      </c>
      <c r="B33" s="4">
        <v>2650</v>
      </c>
      <c r="C33" s="17">
        <v>996.58</v>
      </c>
      <c r="D33" s="17">
        <v>1.5690000000000001E-3</v>
      </c>
      <c r="E33" s="17">
        <f t="shared" si="0"/>
        <v>1.5690000000000002</v>
      </c>
      <c r="F33" s="20">
        <f t="shared" si="1"/>
        <v>1359.163236716701</v>
      </c>
      <c r="G33" s="21">
        <f t="shared" si="2"/>
        <v>0.42209824137294022</v>
      </c>
      <c r="H33" s="32">
        <v>0.42209824137294022</v>
      </c>
      <c r="I33" s="21">
        <f t="shared" si="3"/>
        <v>0.28387203837675312</v>
      </c>
      <c r="J33" s="21">
        <f t="shared" si="4"/>
        <v>2.553639831127652</v>
      </c>
      <c r="K33" s="5">
        <f t="shared" si="5"/>
        <v>0</v>
      </c>
    </row>
    <row r="34" spans="1:11">
      <c r="A34" s="17">
        <v>8.6839999999999997E-4</v>
      </c>
      <c r="B34" s="4">
        <v>2650</v>
      </c>
      <c r="C34" s="17">
        <v>996.58</v>
      </c>
      <c r="D34" s="17">
        <v>1.6180000000000001E-3</v>
      </c>
      <c r="E34" s="17">
        <f t="shared" si="0"/>
        <v>1.6180000000000001</v>
      </c>
      <c r="F34" s="20">
        <f t="shared" si="1"/>
        <v>1426.7886550295545</v>
      </c>
      <c r="G34" s="21">
        <f t="shared" si="2"/>
        <v>0.42005311238565429</v>
      </c>
      <c r="H34" s="32">
        <v>0.42005311238565429</v>
      </c>
      <c r="I34" s="21">
        <f t="shared" si="3"/>
        <v>0.28897153906002404</v>
      </c>
      <c r="J34" s="21">
        <f t="shared" si="4"/>
        <v>2.7156312092299077</v>
      </c>
      <c r="K34" s="5">
        <f t="shared" si="5"/>
        <v>0</v>
      </c>
    </row>
    <row r="35" spans="1:11">
      <c r="A35" s="17">
        <v>8.6839999999999997E-4</v>
      </c>
      <c r="B35" s="4">
        <v>2650</v>
      </c>
      <c r="C35" s="17">
        <v>996.58</v>
      </c>
      <c r="D35" s="17">
        <v>1.6670000000000001E-3</v>
      </c>
      <c r="E35" s="17">
        <f t="shared" si="0"/>
        <v>1.667</v>
      </c>
      <c r="F35" s="20">
        <f t="shared" si="1"/>
        <v>1495.3725376942944</v>
      </c>
      <c r="G35" s="21">
        <f t="shared" si="2"/>
        <v>0.41821147816804155</v>
      </c>
      <c r="H35" s="32">
        <v>0.41821147816804155</v>
      </c>
      <c r="I35" s="21">
        <f t="shared" si="3"/>
        <v>0.2939596635541703</v>
      </c>
      <c r="J35" s="21">
        <f t="shared" si="4"/>
        <v>2.8826038095016084</v>
      </c>
      <c r="K35" s="5">
        <f t="shared" si="5"/>
        <v>0</v>
      </c>
    </row>
    <row r="36" spans="1:11">
      <c r="A36" s="17">
        <v>8.6839999999999997E-4</v>
      </c>
      <c r="B36" s="4">
        <v>2650</v>
      </c>
      <c r="C36" s="17">
        <v>996.58</v>
      </c>
      <c r="D36" s="17">
        <v>1.7160000000000001E-3</v>
      </c>
      <c r="E36" s="17">
        <f t="shared" si="0"/>
        <v>1.716</v>
      </c>
      <c r="F36" s="20">
        <f t="shared" si="1"/>
        <v>1564.8919153273387</v>
      </c>
      <c r="G36" s="21">
        <f t="shared" si="2"/>
        <v>0.41655380588388535</v>
      </c>
      <c r="H36" s="32">
        <v>0.41655380588388535</v>
      </c>
      <c r="I36" s="21">
        <f t="shared" si="3"/>
        <v>0.29884156644901716</v>
      </c>
      <c r="J36" s="21">
        <f t="shared" si="4"/>
        <v>3.0545576319427545</v>
      </c>
      <c r="K36" s="5">
        <f t="shared" si="5"/>
        <v>0</v>
      </c>
    </row>
    <row r="37" spans="1:11">
      <c r="A37" s="17">
        <v>8.6839999999999997E-4</v>
      </c>
      <c r="B37" s="4">
        <v>2650</v>
      </c>
      <c r="C37" s="17">
        <v>996.58</v>
      </c>
      <c r="D37" s="17">
        <v>1.7650000000000001E-3</v>
      </c>
      <c r="E37" s="17">
        <f t="shared" si="0"/>
        <v>1.7650000000000001</v>
      </c>
      <c r="F37" s="20">
        <f t="shared" si="1"/>
        <v>1635.3249942825848</v>
      </c>
      <c r="G37" s="21">
        <f t="shared" si="2"/>
        <v>0.41506291333497874</v>
      </c>
      <c r="H37" s="32">
        <v>0.41506291333497874</v>
      </c>
      <c r="I37" s="21">
        <f t="shared" si="3"/>
        <v>0.30362204821957273</v>
      </c>
      <c r="J37" s="21">
        <f t="shared" si="4"/>
        <v>3.2314926765533452</v>
      </c>
      <c r="K37" s="5">
        <f t="shared" si="5"/>
        <v>0</v>
      </c>
    </row>
    <row r="38" spans="1:11">
      <c r="A38" s="17">
        <v>8.6839999999999997E-4</v>
      </c>
      <c r="B38" s="4">
        <v>2650</v>
      </c>
      <c r="C38" s="17">
        <v>996.58</v>
      </c>
      <c r="D38" s="17">
        <v>1.8140000000000001E-3</v>
      </c>
      <c r="E38" s="17">
        <f t="shared" si="0"/>
        <v>1.8140000000000001</v>
      </c>
      <c r="F38" s="20">
        <f t="shared" si="1"/>
        <v>1706.6510680217634</v>
      </c>
      <c r="G38" s="21">
        <f t="shared" si="2"/>
        <v>0.41372362802862356</v>
      </c>
      <c r="H38" s="32">
        <v>0.41372362802862356</v>
      </c>
      <c r="I38" s="21">
        <f t="shared" si="3"/>
        <v>0.30830558704210426</v>
      </c>
      <c r="J38" s="21">
        <f t="shared" si="4"/>
        <v>3.4134089433333807</v>
      </c>
      <c r="K38" s="5">
        <f t="shared" si="5"/>
        <v>0</v>
      </c>
    </row>
    <row r="39" spans="1:11">
      <c r="A39" s="17">
        <v>8.6839999999999997E-4</v>
      </c>
      <c r="B39" s="4">
        <v>2650</v>
      </c>
      <c r="C39" s="17">
        <v>996.58</v>
      </c>
      <c r="D39" s="17">
        <v>1.8630000000000001E-3</v>
      </c>
      <c r="E39" s="17">
        <f t="shared" si="0"/>
        <v>1.863</v>
      </c>
      <c r="F39" s="20">
        <f t="shared" si="1"/>
        <v>1778.850437197955</v>
      </c>
      <c r="G39" s="21">
        <f t="shared" si="2"/>
        <v>0.41252250374173427</v>
      </c>
      <c r="H39" s="32">
        <v>0.41252250374173427</v>
      </c>
      <c r="I39" s="21">
        <f t="shared" si="3"/>
        <v>0.31289636712194857</v>
      </c>
      <c r="J39" s="21">
        <f t="shared" si="4"/>
        <v>3.6003064322828613</v>
      </c>
      <c r="K39" s="5">
        <f t="shared" si="5"/>
        <v>0</v>
      </c>
    </row>
    <row r="40" spans="1:11">
      <c r="A40" s="17">
        <v>8.6839999999999997E-4</v>
      </c>
      <c r="B40" s="4">
        <v>2650</v>
      </c>
      <c r="C40" s="17">
        <v>996.58</v>
      </c>
      <c r="D40" s="17">
        <v>1.9120000000000001E-3</v>
      </c>
      <c r="E40" s="17">
        <f t="shared" si="0"/>
        <v>1.9120000000000001</v>
      </c>
      <c r="F40" s="20">
        <f t="shared" si="1"/>
        <v>1851.9043374060061</v>
      </c>
      <c r="G40" s="21">
        <f t="shared" si="2"/>
        <v>0.41144758359890593</v>
      </c>
      <c r="H40" s="32">
        <v>0.41144758359890593</v>
      </c>
      <c r="I40" s="21">
        <f t="shared" si="3"/>
        <v>0.31739830397950891</v>
      </c>
      <c r="J40" s="21">
        <f t="shared" si="4"/>
        <v>3.7921851434017873</v>
      </c>
      <c r="K40" s="5">
        <f t="shared" si="5"/>
        <v>0</v>
      </c>
    </row>
    <row r="41" spans="1:11">
      <c r="A41" s="17">
        <v>8.6839999999999997E-4</v>
      </c>
      <c r="B41" s="4">
        <v>2650</v>
      </c>
      <c r="C41" s="17">
        <v>996.58</v>
      </c>
      <c r="D41" s="17">
        <v>1.9610000000000001E-3</v>
      </c>
      <c r="E41" s="17">
        <f t="shared" si="0"/>
        <v>1.9610000000000001</v>
      </c>
      <c r="F41" s="20">
        <f t="shared" si="1"/>
        <v>1925.7948737008355</v>
      </c>
      <c r="G41" s="21">
        <f t="shared" si="2"/>
        <v>0.41048820101217648</v>
      </c>
      <c r="H41" s="32">
        <v>0.41048820101217648</v>
      </c>
      <c r="I41" s="21">
        <f t="shared" si="3"/>
        <v>0.32181506707625207</v>
      </c>
      <c r="J41" s="21">
        <f t="shared" si="4"/>
        <v>3.9890450766901582</v>
      </c>
      <c r="K41" s="5">
        <f t="shared" si="5"/>
        <v>0</v>
      </c>
    </row>
    <row r="42" spans="1:11">
      <c r="A42" s="17">
        <v>8.6839999999999997E-4</v>
      </c>
      <c r="B42" s="4">
        <v>2650</v>
      </c>
      <c r="C42" s="17">
        <v>996.58</v>
      </c>
      <c r="D42" s="17">
        <v>2.0100000000000001E-3</v>
      </c>
      <c r="E42" s="17">
        <f t="shared" si="0"/>
        <v>2.0100000000000002</v>
      </c>
      <c r="F42" s="20">
        <f t="shared" si="1"/>
        <v>2000.5049611082809</v>
      </c>
      <c r="G42" s="21">
        <f t="shared" si="2"/>
        <v>0.40963481161934923</v>
      </c>
      <c r="H42" s="32">
        <v>0.40963481161934923</v>
      </c>
      <c r="I42" s="21">
        <f t="shared" si="3"/>
        <v>0.32615010010821949</v>
      </c>
      <c r="J42" s="21">
        <f t="shared" si="4"/>
        <v>4.1908862321479736</v>
      </c>
      <c r="K42" s="5">
        <f t="shared" si="5"/>
        <v>0</v>
      </c>
    </row>
    <row r="43" spans="1:11">
      <c r="A43" s="17">
        <v>8.6839999999999997E-4</v>
      </c>
      <c r="B43" s="4">
        <v>2650</v>
      </c>
      <c r="C43" s="17">
        <v>996.58</v>
      </c>
      <c r="D43" s="17">
        <v>2.0590000000000001E-3</v>
      </c>
      <c r="E43" s="17">
        <f t="shared" si="0"/>
        <v>2.0590000000000002</v>
      </c>
      <c r="F43" s="20">
        <f t="shared" si="1"/>
        <v>2076.0182704574036</v>
      </c>
      <c r="G43" s="21">
        <f t="shared" si="2"/>
        <v>0.40887885074168662</v>
      </c>
      <c r="H43" s="32">
        <v>0.40887885074168662</v>
      </c>
      <c r="I43" s="21">
        <f t="shared" si="3"/>
        <v>0.33040663924880348</v>
      </c>
      <c r="J43" s="21">
        <f t="shared" si="4"/>
        <v>4.3977086097752336</v>
      </c>
      <c r="K43" s="5">
        <f t="shared" si="5"/>
        <v>0</v>
      </c>
    </row>
    <row r="44" spans="1:11">
      <c r="A44" s="17">
        <v>8.6839999999999997E-4</v>
      </c>
      <c r="B44" s="4">
        <v>2650</v>
      </c>
      <c r="C44" s="17">
        <v>996.58</v>
      </c>
      <c r="D44" s="17">
        <v>2.1080000000000001E-3</v>
      </c>
      <c r="E44" s="17">
        <f t="shared" si="0"/>
        <v>2.1080000000000001</v>
      </c>
      <c r="F44" s="20">
        <f t="shared" si="1"/>
        <v>2152.3191789513826</v>
      </c>
      <c r="G44" s="21">
        <f t="shared" si="2"/>
        <v>0.40821261195986291</v>
      </c>
      <c r="H44" s="32">
        <v>0.40821261195986291</v>
      </c>
      <c r="I44" s="21">
        <f t="shared" ref="I44:I52" si="6">SQRT(((4/3)*(1/H44)*((B44-C44)/C44)*9.8*D44))</f>
        <v>0.3345877295838639</v>
      </c>
      <c r="J44" s="21">
        <f t="shared" si="4"/>
        <v>4.609512209571939</v>
      </c>
      <c r="K44" s="5">
        <f t="shared" si="5"/>
        <v>0</v>
      </c>
    </row>
    <row r="45" spans="1:11">
      <c r="A45" s="17">
        <v>8.6839999999999997E-4</v>
      </c>
      <c r="B45" s="4">
        <v>2650</v>
      </c>
      <c r="C45" s="17">
        <v>996.58</v>
      </c>
      <c r="D45" s="17">
        <v>2.1570000000000001E-3</v>
      </c>
      <c r="E45" s="17">
        <f t="shared" si="0"/>
        <v>2.157</v>
      </c>
      <c r="F45" s="20">
        <f t="shared" si="1"/>
        <v>2229.3927249692151</v>
      </c>
      <c r="G45" s="21">
        <f t="shared" si="2"/>
        <v>0.40762914325249083</v>
      </c>
      <c r="H45" s="32">
        <v>0.40762914325249083</v>
      </c>
      <c r="I45" s="21">
        <f t="shared" si="6"/>
        <v>0.33869623994948722</v>
      </c>
      <c r="J45" s="21">
        <f t="shared" si="4"/>
        <v>4.8262970315380889</v>
      </c>
      <c r="K45" s="5">
        <f t="shared" si="5"/>
        <v>0</v>
      </c>
    </row>
    <row r="46" spans="1:11">
      <c r="A46" s="17">
        <v>8.6839999999999997E-4</v>
      </c>
      <c r="B46" s="4">
        <v>2650</v>
      </c>
      <c r="C46" s="17">
        <v>996.58</v>
      </c>
      <c r="D46" s="17">
        <v>2.2060000000000001E-3</v>
      </c>
      <c r="E46" s="17">
        <f t="shared" si="0"/>
        <v>2.206</v>
      </c>
      <c r="F46" s="20">
        <f t="shared" si="1"/>
        <v>2307.2245666543449</v>
      </c>
      <c r="G46" s="21">
        <f t="shared" si="2"/>
        <v>0.40712215780877981</v>
      </c>
      <c r="H46" s="32">
        <v>0.40712215780877958</v>
      </c>
      <c r="I46" s="21">
        <f t="shared" si="6"/>
        <v>0.34273487635481842</v>
      </c>
      <c r="J46" s="21">
        <f t="shared" si="4"/>
        <v>5.0480630756736851</v>
      </c>
      <c r="K46" s="5">
        <f t="shared" si="5"/>
        <v>2.2204460492503131E-16</v>
      </c>
    </row>
    <row r="47" spans="1:11">
      <c r="A47" s="17">
        <v>8.6839999999999997E-4</v>
      </c>
      <c r="B47" s="4">
        <v>2650</v>
      </c>
      <c r="C47" s="17">
        <v>996.58</v>
      </c>
      <c r="D47" s="17">
        <v>2.2550000000000001E-3</v>
      </c>
      <c r="E47" s="17">
        <f t="shared" si="0"/>
        <v>2.2549999999999999</v>
      </c>
      <c r="F47" s="20">
        <f t="shared" si="1"/>
        <v>2385.8009439011521</v>
      </c>
      <c r="G47" s="21">
        <f t="shared" si="2"/>
        <v>0.40668595715662109</v>
      </c>
      <c r="H47" s="32">
        <v>0.40668595715662109</v>
      </c>
      <c r="I47" s="21">
        <f t="shared" si="6"/>
        <v>0.34670619414864418</v>
      </c>
      <c r="J47" s="21">
        <f t="shared" si="4"/>
        <v>5.2748103419787258</v>
      </c>
      <c r="K47" s="5">
        <f t="shared" si="5"/>
        <v>0</v>
      </c>
    </row>
    <row r="48" spans="1:11">
      <c r="A48" s="17">
        <v>8.6839999999999997E-4</v>
      </c>
      <c r="B48" s="4">
        <v>2650</v>
      </c>
      <c r="C48" s="17">
        <v>996.58</v>
      </c>
      <c r="D48" s="17">
        <v>2.3040000000000001E-3</v>
      </c>
      <c r="E48" s="17">
        <f t="shared" si="0"/>
        <v>2.3040000000000003</v>
      </c>
      <c r="F48" s="20">
        <f t="shared" si="1"/>
        <v>2465.1086433972855</v>
      </c>
      <c r="G48" s="21">
        <f t="shared" si="2"/>
        <v>0.40631536467041485</v>
      </c>
      <c r="H48" s="32">
        <v>0.40631536467041462</v>
      </c>
      <c r="I48" s="21">
        <f t="shared" si="6"/>
        <v>0.35061260906810182</v>
      </c>
      <c r="J48" s="21">
        <f t="shared" si="4"/>
        <v>5.5065388304532101</v>
      </c>
      <c r="K48" s="5">
        <f t="shared" si="5"/>
        <v>2.2204460492503131E-16</v>
      </c>
    </row>
    <row r="49" spans="1:11">
      <c r="A49" s="17">
        <v>8.6839999999999997E-4</v>
      </c>
      <c r="B49" s="4">
        <v>2650</v>
      </c>
      <c r="C49" s="17">
        <v>996.58</v>
      </c>
      <c r="D49" s="17">
        <v>2.3530000000000001E-3</v>
      </c>
      <c r="E49" s="17">
        <f t="shared" si="0"/>
        <v>2.3530000000000002</v>
      </c>
      <c r="F49" s="20">
        <f t="shared" si="1"/>
        <v>2545.1349664203044</v>
      </c>
      <c r="G49" s="21">
        <f t="shared" si="2"/>
        <v>0.40600566786258219</v>
      </c>
      <c r="H49" s="32">
        <v>0.40600566786258219</v>
      </c>
      <c r="I49" s="21">
        <f t="shared" si="6"/>
        <v>0.35445640729047495</v>
      </c>
      <c r="J49" s="21">
        <f t="shared" si="4"/>
        <v>5.7432485410971408</v>
      </c>
      <c r="K49" s="5">
        <f t="shared" si="5"/>
        <v>0</v>
      </c>
    </row>
    <row r="50" spans="1:11">
      <c r="A50" s="17">
        <v>8.6839999999999997E-4</v>
      </c>
      <c r="B50" s="4">
        <v>2650</v>
      </c>
      <c r="C50" s="17">
        <v>996.58</v>
      </c>
      <c r="D50" s="17">
        <v>2.4020000000000001E-3</v>
      </c>
      <c r="E50" s="17">
        <f t="shared" si="0"/>
        <v>2.4020000000000001</v>
      </c>
      <c r="F50" s="20">
        <f t="shared" si="1"/>
        <v>2625.8676991222051</v>
      </c>
      <c r="G50" s="21">
        <f t="shared" si="2"/>
        <v>0.40575256813679966</v>
      </c>
      <c r="H50" s="32">
        <v>0.40575256813679966</v>
      </c>
      <c r="I50" s="21">
        <f t="shared" si="6"/>
        <v>0.35823975459408391</v>
      </c>
      <c r="J50" s="21">
        <f t="shared" si="4"/>
        <v>5.9849394739105151</v>
      </c>
      <c r="K50" s="5">
        <f t="shared" si="5"/>
        <v>0</v>
      </c>
    </row>
    <row r="51" spans="1:11">
      <c r="A51" s="17">
        <v>8.6839999999999997E-4</v>
      </c>
      <c r="B51" s="4">
        <v>2650</v>
      </c>
      <c r="C51" s="17">
        <v>996.58</v>
      </c>
      <c r="D51" s="17">
        <v>2.4510000000000001E-3</v>
      </c>
      <c r="E51" s="17">
        <f t="shared" si="0"/>
        <v>2.4510000000000001</v>
      </c>
      <c r="F51" s="20">
        <f t="shared" si="1"/>
        <v>2707.295085065698</v>
      </c>
      <c r="G51" s="21">
        <f t="shared" si="2"/>
        <v>0.40555213690330566</v>
      </c>
      <c r="H51" s="32">
        <v>0.40555213690330566</v>
      </c>
      <c r="I51" s="21">
        <f t="shared" si="6"/>
        <v>0.36196470472137704</v>
      </c>
      <c r="J51" s="21">
        <f t="shared" si="4"/>
        <v>6.2316116288933356</v>
      </c>
      <c r="K51" s="5">
        <f t="shared" si="5"/>
        <v>0</v>
      </c>
    </row>
    <row r="52" spans="1:11">
      <c r="A52" s="17">
        <v>8.6839999999999997E-4</v>
      </c>
      <c r="B52" s="4">
        <v>2650</v>
      </c>
      <c r="C52" s="17">
        <v>996.58</v>
      </c>
      <c r="D52" s="17">
        <v>2.5000000000000001E-3</v>
      </c>
      <c r="E52" s="17">
        <f t="shared" si="0"/>
        <v>2.5</v>
      </c>
      <c r="F52" s="20">
        <f t="shared" si="1"/>
        <v>2789.4057998026133</v>
      </c>
      <c r="G52" s="21">
        <f t="shared" si="2"/>
        <v>0.40540077713777389</v>
      </c>
      <c r="H52" s="32">
        <v>0.40540077713777389</v>
      </c>
      <c r="I52" s="21">
        <f t="shared" si="6"/>
        <v>0.36563320702620217</v>
      </c>
      <c r="J52" s="21">
        <f t="shared" si="4"/>
        <v>6.4832650060456007</v>
      </c>
      <c r="K52" s="5">
        <f t="shared" si="5"/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workbookViewId="0">
      <selection activeCell="S26" sqref="S26"/>
    </sheetView>
  </sheetViews>
  <sheetFormatPr baseColWidth="10" defaultRowHeight="13" x14ac:dyDescent="0"/>
  <cols>
    <col min="1" max="1" width="18.6640625" customWidth="1"/>
    <col min="3" max="3" width="16.83203125" customWidth="1"/>
    <col min="4" max="5" width="12.1640625" customWidth="1"/>
    <col min="6" max="6" width="17.6640625" customWidth="1"/>
    <col min="7" max="7" width="12.1640625" customWidth="1"/>
  </cols>
  <sheetData>
    <row r="1" spans="1:18" ht="16">
      <c r="A1" s="6" t="s">
        <v>6</v>
      </c>
      <c r="B1" s="7" t="s">
        <v>7</v>
      </c>
      <c r="C1" s="6" t="s">
        <v>27</v>
      </c>
      <c r="D1" s="7" t="s">
        <v>9</v>
      </c>
      <c r="E1" s="6" t="s">
        <v>23</v>
      </c>
      <c r="F1" s="6" t="s">
        <v>24</v>
      </c>
      <c r="G1" s="7" t="s">
        <v>25</v>
      </c>
      <c r="H1" s="6" t="s">
        <v>26</v>
      </c>
      <c r="I1" s="2"/>
    </row>
    <row r="2" spans="1:18" ht="16">
      <c r="A2" s="8">
        <v>0.1</v>
      </c>
      <c r="B2" s="11">
        <v>275</v>
      </c>
      <c r="C2" s="13">
        <f>LOG(A2)</f>
        <v>-1</v>
      </c>
      <c r="D2" s="13">
        <f>LOG(B2)</f>
        <v>2.4393326938302629</v>
      </c>
      <c r="E2" s="10">
        <f t="shared" ref="E2:E12" si="0" xml:space="preserve"> 10^(-0.00455553*C2^4 + 0.0424057*C2^3 + 0.0258391*C2^2 - 0.95365*C2 + 1.49443)</f>
        <v>267.274711847508</v>
      </c>
      <c r="F2" s="12">
        <f t="shared" ref="F2:F12" si="1">100*ABS(B2-E2)/B2</f>
        <v>2.8091956918152721</v>
      </c>
      <c r="G2" s="13">
        <f>LOG(24/A2)</f>
        <v>2.3802112417116059</v>
      </c>
      <c r="H2" s="11">
        <f>10^G2</f>
        <v>239.99999999999997</v>
      </c>
      <c r="I2" s="1"/>
      <c r="J2" s="29" t="s">
        <v>46</v>
      </c>
      <c r="K2" s="29"/>
      <c r="L2" s="29"/>
      <c r="M2" s="29"/>
      <c r="N2" s="29"/>
      <c r="O2" s="29"/>
      <c r="P2" s="29"/>
      <c r="Q2" s="29"/>
      <c r="R2" s="29"/>
    </row>
    <row r="3" spans="1:18" ht="16">
      <c r="A3" s="9">
        <v>1</v>
      </c>
      <c r="B3" s="11">
        <v>28</v>
      </c>
      <c r="C3" s="13">
        <f t="shared" ref="C3:C12" si="2">LOG(A3)</f>
        <v>0</v>
      </c>
      <c r="D3" s="13">
        <f t="shared" ref="D3:D12" si="3">LOG(B3)</f>
        <v>1.4471580313422192</v>
      </c>
      <c r="E3" s="10">
        <f t="shared" si="0"/>
        <v>31.219791620801274</v>
      </c>
      <c r="F3" s="12">
        <f t="shared" si="1"/>
        <v>11.499255788575979</v>
      </c>
      <c r="G3" s="13">
        <f>LOG(24/A3)</f>
        <v>1.3802112417116059</v>
      </c>
      <c r="H3" s="11">
        <f>10^G3</f>
        <v>24.000000000000004</v>
      </c>
      <c r="I3" s="1"/>
      <c r="J3" s="29" t="s">
        <v>36</v>
      </c>
      <c r="K3" s="29"/>
      <c r="L3" s="29"/>
      <c r="M3" s="29"/>
      <c r="N3" s="29"/>
      <c r="O3" s="29"/>
      <c r="P3" s="29"/>
      <c r="Q3" s="29"/>
      <c r="R3" s="29"/>
    </row>
    <row r="4" spans="1:18" ht="16">
      <c r="A4" s="9">
        <v>10</v>
      </c>
      <c r="B4" s="11">
        <v>4.5</v>
      </c>
      <c r="C4" s="13">
        <f t="shared" si="2"/>
        <v>1</v>
      </c>
      <c r="D4" s="13">
        <f t="shared" si="3"/>
        <v>0.65321251377534373</v>
      </c>
      <c r="E4" s="10">
        <f t="shared" si="0"/>
        <v>4.0222519416450648</v>
      </c>
      <c r="F4" s="12">
        <f t="shared" si="1"/>
        <v>10.616623518998558</v>
      </c>
      <c r="G4" s="13">
        <f>LOG(24/A4)</f>
        <v>0.38021124171160603</v>
      </c>
      <c r="H4" s="11">
        <f>10^G4</f>
        <v>2.4000000000000004</v>
      </c>
      <c r="I4" s="1"/>
      <c r="J4" s="30" t="s">
        <v>37</v>
      </c>
      <c r="K4" s="29"/>
      <c r="L4" s="29"/>
      <c r="M4" s="29"/>
      <c r="N4" s="29"/>
      <c r="O4" s="29"/>
      <c r="P4" s="29"/>
      <c r="Q4" s="29"/>
      <c r="R4" s="29"/>
    </row>
    <row r="5" spans="1:18" ht="16">
      <c r="A5" s="9">
        <v>100</v>
      </c>
      <c r="B5" s="11">
        <v>1</v>
      </c>
      <c r="C5" s="13">
        <f t="shared" si="2"/>
        <v>2</v>
      </c>
      <c r="D5" s="13">
        <f t="shared" si="3"/>
        <v>0</v>
      </c>
      <c r="E5" s="10">
        <f t="shared" si="0"/>
        <v>0.90540631651451575</v>
      </c>
      <c r="F5" s="12">
        <f t="shared" si="1"/>
        <v>9.4593683485484252</v>
      </c>
      <c r="G5" s="13"/>
      <c r="H5" s="13"/>
      <c r="I5" s="1"/>
    </row>
    <row r="6" spans="1:18" ht="16">
      <c r="A6" s="9">
        <v>250</v>
      </c>
      <c r="B6" s="11">
        <v>0.6</v>
      </c>
      <c r="C6" s="13">
        <f t="shared" si="2"/>
        <v>2.3979400086720375</v>
      </c>
      <c r="D6" s="13">
        <f t="shared" si="3"/>
        <v>-0.22184874961635639</v>
      </c>
      <c r="E6" s="10">
        <f t="shared" si="0"/>
        <v>0.61701714079345282</v>
      </c>
      <c r="F6" s="12">
        <f t="shared" si="1"/>
        <v>2.836190132242141</v>
      </c>
      <c r="G6" s="13"/>
      <c r="H6" s="13"/>
      <c r="I6" s="1"/>
    </row>
    <row r="7" spans="1:18" ht="16">
      <c r="A7" s="9">
        <v>500</v>
      </c>
      <c r="B7" s="11">
        <v>0.45</v>
      </c>
      <c r="C7" s="13">
        <f t="shared" si="2"/>
        <v>2.6989700043360187</v>
      </c>
      <c r="D7" s="13">
        <f t="shared" si="3"/>
        <v>-0.34678748622465633</v>
      </c>
      <c r="E7" s="10">
        <f t="shared" si="0"/>
        <v>0.5020729260309934</v>
      </c>
      <c r="F7" s="12">
        <f t="shared" si="1"/>
        <v>11.571761340220753</v>
      </c>
      <c r="G7" s="13"/>
      <c r="H7" s="13"/>
      <c r="I7" s="1"/>
    </row>
    <row r="8" spans="1:18" ht="16">
      <c r="A8" s="9">
        <v>1000</v>
      </c>
      <c r="B8" s="11">
        <v>0.4</v>
      </c>
      <c r="C8" s="13">
        <f t="shared" si="2"/>
        <v>3</v>
      </c>
      <c r="D8" s="13">
        <f t="shared" si="3"/>
        <v>-0.3979400086720376</v>
      </c>
      <c r="E8" s="10">
        <f t="shared" si="0"/>
        <v>0.43851844962701153</v>
      </c>
      <c r="F8" s="12">
        <f t="shared" si="1"/>
        <v>9.6296124067528766</v>
      </c>
      <c r="G8" s="13"/>
      <c r="H8" s="13"/>
      <c r="I8" s="1"/>
    </row>
    <row r="9" spans="1:18" ht="16">
      <c r="A9" s="9">
        <v>2500</v>
      </c>
      <c r="B9" s="11">
        <v>0.40200000000000002</v>
      </c>
      <c r="C9" s="13">
        <f t="shared" si="2"/>
        <v>3.3979400086720375</v>
      </c>
      <c r="D9" s="13">
        <f t="shared" si="3"/>
        <v>-0.39577394691552992</v>
      </c>
      <c r="E9" s="10">
        <f t="shared" si="0"/>
        <v>0.40617276888664205</v>
      </c>
      <c r="F9" s="12">
        <f t="shared" si="1"/>
        <v>1.0380022106074702</v>
      </c>
      <c r="G9" s="13"/>
      <c r="H9" s="13"/>
      <c r="I9" s="1"/>
    </row>
    <row r="10" spans="1:18" ht="16">
      <c r="A10" s="9">
        <v>5000</v>
      </c>
      <c r="B10" s="11">
        <v>0.43</v>
      </c>
      <c r="C10" s="13">
        <f t="shared" si="2"/>
        <v>3.6989700043360187</v>
      </c>
      <c r="D10" s="13">
        <f t="shared" si="3"/>
        <v>-0.36653154442041347</v>
      </c>
      <c r="E10" s="10">
        <f t="shared" si="0"/>
        <v>0.41096120302962458</v>
      </c>
      <c r="F10" s="12">
        <f t="shared" si="1"/>
        <v>4.4276272024128875</v>
      </c>
      <c r="G10" s="13"/>
      <c r="H10" s="13"/>
      <c r="I10" s="1"/>
    </row>
    <row r="11" spans="1:18" ht="16">
      <c r="A11" s="9">
        <v>10000</v>
      </c>
      <c r="B11" s="11">
        <v>0.48</v>
      </c>
      <c r="C11" s="13">
        <f t="shared" si="2"/>
        <v>4</v>
      </c>
      <c r="D11" s="13">
        <f t="shared" si="3"/>
        <v>-0.31875876262441277</v>
      </c>
      <c r="E11" s="10">
        <f t="shared" si="0"/>
        <v>0.43752686026255172</v>
      </c>
      <c r="F11" s="12">
        <f t="shared" si="1"/>
        <v>8.8485707786350556</v>
      </c>
      <c r="G11" s="13"/>
      <c r="H11" s="13"/>
      <c r="I11" s="1"/>
    </row>
    <row r="12" spans="1:18" ht="16">
      <c r="A12" s="9">
        <v>100000</v>
      </c>
      <c r="B12" s="11">
        <v>0.65</v>
      </c>
      <c r="C12" s="13">
        <f t="shared" si="2"/>
        <v>5</v>
      </c>
      <c r="D12" s="13">
        <f t="shared" si="3"/>
        <v>-0.18708664335714442</v>
      </c>
      <c r="E12" s="10">
        <f t="shared" si="0"/>
        <v>0.66936615584862413</v>
      </c>
      <c r="F12" s="12">
        <f t="shared" si="1"/>
        <v>2.9794085920960169</v>
      </c>
      <c r="G12" s="13"/>
      <c r="H12" s="13"/>
      <c r="I12" s="1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turbid water</vt:lpstr>
      <vt:lpstr>pure water</vt:lpstr>
      <vt:lpstr>Cd</vt:lpstr>
      <vt:lpstr>Grain size vs. Ws plot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JDO</dc:creator>
  <cp:lastModifiedBy>Joseph Ortiz</cp:lastModifiedBy>
  <dcterms:created xsi:type="dcterms:W3CDTF">2001-09-13T01:35:07Z</dcterms:created>
  <dcterms:modified xsi:type="dcterms:W3CDTF">2015-09-09T20:15:52Z</dcterms:modified>
</cp:coreProperties>
</file>